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jstone1\Desktop\Estates Development and Projects\Estates Development and Projects docs\forms\"/>
    </mc:Choice>
  </mc:AlternateContent>
  <bookViews>
    <workbookView xWindow="0" yWindow="45" windowWidth="19155" windowHeight="11820"/>
  </bookViews>
  <sheets>
    <sheet name="Instructions" sheetId="4" r:id="rId1"/>
    <sheet name="NPV &amp; Payback Period" sheetId="2" r:id="rId2"/>
    <sheet name="Wilson Budget 11-12" sheetId="1" state="hidden" r:id="rId3"/>
  </sheets>
  <definedNames>
    <definedName name="_xlnm.Print_Area" localSheetId="1">'NPV &amp; Payback Period'!$A$1:$AH$93</definedName>
    <definedName name="_xlnm.Print_Area" localSheetId="2">'Wilson Budget 11-12'!$D$1:$AJ$102</definedName>
    <definedName name="_xlnm.Print_Titles" localSheetId="2">'Wilson Budget 11-12'!$1:$5</definedName>
    <definedName name="typeofinvestment">'NPV &amp; Payback Period'!$G$9:$G$14</definedName>
  </definedNames>
  <calcPr calcId="152511"/>
</workbook>
</file>

<file path=xl/calcChain.xml><?xml version="1.0" encoding="utf-8"?>
<calcChain xmlns="http://schemas.openxmlformats.org/spreadsheetml/2006/main">
  <c r="E36" i="2" l="1"/>
  <c r="F36" i="2" s="1"/>
  <c r="G36" i="2" s="1"/>
  <c r="H36" i="2" s="1"/>
  <c r="I36" i="2" s="1"/>
  <c r="J36" i="2" s="1"/>
  <c r="K36" i="2" s="1"/>
  <c r="L36" i="2" s="1"/>
  <c r="M36" i="2" s="1"/>
  <c r="N36" i="2" s="1"/>
  <c r="O36" i="2" s="1"/>
  <c r="P36" i="2" s="1"/>
  <c r="Q36" i="2" s="1"/>
  <c r="R36" i="2" s="1"/>
  <c r="S36" i="2" s="1"/>
  <c r="T36" i="2" s="1"/>
  <c r="U36" i="2" s="1"/>
  <c r="V36" i="2" s="1"/>
  <c r="W36" i="2" s="1"/>
  <c r="X36" i="2" s="1"/>
  <c r="Y36" i="2" s="1"/>
  <c r="Z36" i="2" s="1"/>
  <c r="AA36" i="2" s="1"/>
  <c r="AB36" i="2" s="1"/>
  <c r="AC36" i="2" s="1"/>
  <c r="AD36" i="2" s="1"/>
  <c r="AE36" i="2" s="1"/>
  <c r="AF36" i="2" s="1"/>
  <c r="AG36" i="2" s="1"/>
  <c r="E35" i="2"/>
  <c r="F35" i="2" s="1"/>
  <c r="E34" i="2"/>
  <c r="F34" i="2" s="1"/>
  <c r="AH53" i="2"/>
  <c r="AG53" i="2"/>
  <c r="AF53" i="2"/>
  <c r="AE53" i="2"/>
  <c r="AD53" i="2"/>
  <c r="AC53" i="2"/>
  <c r="AB53" i="2"/>
  <c r="AA53" i="2"/>
  <c r="Z53" i="2"/>
  <c r="Y53" i="2"/>
  <c r="X53" i="2"/>
  <c r="W53" i="2"/>
  <c r="V53" i="2"/>
  <c r="U53" i="2"/>
  <c r="T53" i="2"/>
  <c r="S53" i="2"/>
  <c r="R53" i="2"/>
  <c r="Q53" i="2"/>
  <c r="P53" i="2"/>
  <c r="O53" i="2"/>
  <c r="N53" i="2"/>
  <c r="M53" i="2"/>
  <c r="L53" i="2"/>
  <c r="K53" i="2"/>
  <c r="J53" i="2"/>
  <c r="I53" i="2"/>
  <c r="H53" i="2"/>
  <c r="G53" i="2"/>
  <c r="F53" i="2"/>
  <c r="E53" i="2"/>
  <c r="D53" i="2"/>
  <c r="C53" i="2"/>
  <c r="AG28" i="2"/>
  <c r="AF28" i="2"/>
  <c r="AE28" i="2"/>
  <c r="AD28" i="2"/>
  <c r="AC28" i="2"/>
  <c r="AB28" i="2"/>
  <c r="AA28" i="2"/>
  <c r="Z28" i="2"/>
  <c r="Y28" i="2"/>
  <c r="X28" i="2"/>
  <c r="W28" i="2"/>
  <c r="V28" i="2"/>
  <c r="U28" i="2"/>
  <c r="T28" i="2"/>
  <c r="S28" i="2"/>
  <c r="R28" i="2"/>
  <c r="Q28" i="2"/>
  <c r="P28" i="2"/>
  <c r="O28" i="2"/>
  <c r="N28" i="2"/>
  <c r="M28" i="2"/>
  <c r="L28" i="2"/>
  <c r="K28" i="2"/>
  <c r="J28" i="2"/>
  <c r="I28" i="2"/>
  <c r="H28" i="2"/>
  <c r="G28" i="2"/>
  <c r="F28" i="2"/>
  <c r="E28" i="2"/>
  <c r="D28" i="2"/>
  <c r="C28" i="2"/>
  <c r="C46" i="2" s="1"/>
  <c r="D42" i="2"/>
  <c r="D37" i="2"/>
  <c r="D46" i="2" s="1"/>
  <c r="AH25" i="2"/>
  <c r="AH28" i="2" s="1"/>
  <c r="AH24" i="2"/>
  <c r="AH20" i="2"/>
  <c r="AH21" i="2"/>
  <c r="AH22" i="2"/>
  <c r="AH23" i="2"/>
  <c r="AH26" i="2"/>
  <c r="AC59" i="2"/>
  <c r="AB59" i="2"/>
  <c r="AF59" i="2"/>
  <c r="AA59" i="2"/>
  <c r="AE59" i="2"/>
  <c r="Y59" i="2"/>
  <c r="AG59" i="2"/>
  <c r="X59" i="2"/>
  <c r="Z59" i="2"/>
  <c r="F39" i="2"/>
  <c r="G39" i="2" s="1"/>
  <c r="H39" i="2" s="1"/>
  <c r="I39" i="2" s="1"/>
  <c r="J39" i="2" s="1"/>
  <c r="K39" i="2" s="1"/>
  <c r="L39" i="2" s="1"/>
  <c r="M39" i="2" s="1"/>
  <c r="N39" i="2" s="1"/>
  <c r="O39" i="2" s="1"/>
  <c r="P39" i="2" s="1"/>
  <c r="Q39" i="2" s="1"/>
  <c r="R39" i="2" s="1"/>
  <c r="S39" i="2" s="1"/>
  <c r="T39" i="2" s="1"/>
  <c r="U39" i="2" s="1"/>
  <c r="V39" i="2" s="1"/>
  <c r="W39" i="2" s="1"/>
  <c r="X39" i="2" s="1"/>
  <c r="Y39" i="2" s="1"/>
  <c r="Z39" i="2" s="1"/>
  <c r="AA39" i="2" s="1"/>
  <c r="AB39" i="2" s="1"/>
  <c r="AC39" i="2" s="1"/>
  <c r="AD39" i="2" s="1"/>
  <c r="AE39" i="2" s="1"/>
  <c r="AF39" i="2" s="1"/>
  <c r="AG39" i="2" s="1"/>
  <c r="E39" i="2"/>
  <c r="E42" i="2" s="1"/>
  <c r="E44" i="2"/>
  <c r="F44" i="2" s="1"/>
  <c r="G44" i="2" s="1"/>
  <c r="E41" i="2"/>
  <c r="F41" i="2" s="1"/>
  <c r="G41" i="2" s="1"/>
  <c r="H41" i="2" s="1"/>
  <c r="I41" i="2" s="1"/>
  <c r="E40" i="2"/>
  <c r="F40" i="2" s="1"/>
  <c r="G40" i="2" s="1"/>
  <c r="H40" i="2" s="1"/>
  <c r="I40" i="2" s="1"/>
  <c r="J40" i="2" s="1"/>
  <c r="K40" i="2" s="1"/>
  <c r="L40" i="2" s="1"/>
  <c r="M40" i="2" s="1"/>
  <c r="N40" i="2" s="1"/>
  <c r="O40" i="2" s="1"/>
  <c r="P40" i="2" s="1"/>
  <c r="Q40" i="2" s="1"/>
  <c r="R40" i="2" s="1"/>
  <c r="S40" i="2" s="1"/>
  <c r="T40" i="2" s="1"/>
  <c r="U40" i="2" s="1"/>
  <c r="V40" i="2" s="1"/>
  <c r="W40" i="2" s="1"/>
  <c r="X40" i="2" s="1"/>
  <c r="Y40" i="2" s="1"/>
  <c r="Z40" i="2" s="1"/>
  <c r="AA40" i="2" s="1"/>
  <c r="AB40" i="2" s="1"/>
  <c r="AC40" i="2" s="1"/>
  <c r="AD40" i="2" s="1"/>
  <c r="AE40" i="2" s="1"/>
  <c r="AF40" i="2" s="1"/>
  <c r="AG40" i="2" s="1"/>
  <c r="E32" i="2"/>
  <c r="F32" i="2" s="1"/>
  <c r="G32" i="2" s="1"/>
  <c r="H32" i="2" s="1"/>
  <c r="I32" i="2" s="1"/>
  <c r="J32" i="2" s="1"/>
  <c r="K32" i="2" s="1"/>
  <c r="L32" i="2" s="1"/>
  <c r="M32" i="2" s="1"/>
  <c r="N32" i="2" s="1"/>
  <c r="O32" i="2" s="1"/>
  <c r="P32" i="2" s="1"/>
  <c r="Q32" i="2" s="1"/>
  <c r="R32" i="2" s="1"/>
  <c r="S32" i="2" s="1"/>
  <c r="T32" i="2" s="1"/>
  <c r="U32" i="2" s="1"/>
  <c r="V32" i="2" s="1"/>
  <c r="W32" i="2" s="1"/>
  <c r="X32" i="2" s="1"/>
  <c r="Y32" i="2" s="1"/>
  <c r="Z32" i="2" s="1"/>
  <c r="AA32" i="2" s="1"/>
  <c r="AB32" i="2" s="1"/>
  <c r="AC32" i="2" s="1"/>
  <c r="AD32" i="2" s="1"/>
  <c r="AE32" i="2" s="1"/>
  <c r="AF32" i="2" s="1"/>
  <c r="AG32" i="2" s="1"/>
  <c r="E33" i="2"/>
  <c r="F33" i="2" s="1"/>
  <c r="G33" i="2" s="1"/>
  <c r="H33" i="2" s="1"/>
  <c r="E31" i="2"/>
  <c r="F31" i="2" s="1"/>
  <c r="G31" i="2" s="1"/>
  <c r="H31" i="2" s="1"/>
  <c r="D59" i="2"/>
  <c r="AD59" i="2" s="1"/>
  <c r="AH51" i="2"/>
  <c r="AH50" i="2"/>
  <c r="AH49" i="2"/>
  <c r="AH27" i="2"/>
  <c r="AH19" i="2"/>
  <c r="H42" i="2" l="1"/>
  <c r="P42" i="2"/>
  <c r="X42" i="2"/>
  <c r="I42" i="2"/>
  <c r="Q42" i="2"/>
  <c r="Y42" i="2"/>
  <c r="J42" i="2"/>
  <c r="K42" i="2"/>
  <c r="T42" i="2"/>
  <c r="M42" i="2"/>
  <c r="U42" i="2"/>
  <c r="AC42" i="2"/>
  <c r="R42" i="2"/>
  <c r="S42" i="2"/>
  <c r="L42" i="2"/>
  <c r="AB42" i="2"/>
  <c r="F42" i="2"/>
  <c r="N42" i="2"/>
  <c r="V42" i="2"/>
  <c r="AD42" i="2"/>
  <c r="G42" i="2"/>
  <c r="W42" i="2"/>
  <c r="AE42" i="2"/>
  <c r="F37" i="2"/>
  <c r="F46" i="2" s="1"/>
  <c r="G34" i="2"/>
  <c r="G35" i="2"/>
  <c r="H35" i="2" s="1"/>
  <c r="I35" i="2" s="1"/>
  <c r="J35" i="2" s="1"/>
  <c r="K35" i="2" s="1"/>
  <c r="L35" i="2" s="1"/>
  <c r="M35" i="2" s="1"/>
  <c r="N35" i="2" s="1"/>
  <c r="O35" i="2" s="1"/>
  <c r="P35" i="2" s="1"/>
  <c r="Q35" i="2" s="1"/>
  <c r="R35" i="2" s="1"/>
  <c r="S35" i="2" s="1"/>
  <c r="T35" i="2" s="1"/>
  <c r="U35" i="2" s="1"/>
  <c r="V35" i="2" s="1"/>
  <c r="W35" i="2" s="1"/>
  <c r="X35" i="2" s="1"/>
  <c r="Y35" i="2" s="1"/>
  <c r="Z35" i="2" s="1"/>
  <c r="AA35" i="2" s="1"/>
  <c r="AB35" i="2" s="1"/>
  <c r="AC35" i="2" s="1"/>
  <c r="AD35" i="2" s="1"/>
  <c r="AE35" i="2" s="1"/>
  <c r="AF35" i="2" s="1"/>
  <c r="AG35" i="2" s="1"/>
  <c r="AH36" i="2"/>
  <c r="E37" i="2"/>
  <c r="E46" i="2" s="1"/>
  <c r="V59" i="2"/>
  <c r="R59" i="2"/>
  <c r="W59" i="2"/>
  <c r="U59" i="2"/>
  <c r="O59" i="2"/>
  <c r="P59" i="2"/>
  <c r="N59" i="2"/>
  <c r="Q59" i="2"/>
  <c r="S59" i="2"/>
  <c r="T59" i="2"/>
  <c r="E59" i="2"/>
  <c r="F59" i="2" s="1"/>
  <c r="L59" i="2"/>
  <c r="G59" i="2"/>
  <c r="H59" i="2"/>
  <c r="K59" i="2"/>
  <c r="I31" i="2"/>
  <c r="J41" i="2"/>
  <c r="K41" i="2" s="1"/>
  <c r="L41" i="2" s="1"/>
  <c r="M41" i="2" s="1"/>
  <c r="N41" i="2" s="1"/>
  <c r="O41" i="2" s="1"/>
  <c r="P41" i="2" s="1"/>
  <c r="Q41" i="2" s="1"/>
  <c r="R41" i="2" s="1"/>
  <c r="S41" i="2" s="1"/>
  <c r="T41" i="2" s="1"/>
  <c r="U41" i="2" s="1"/>
  <c r="V41" i="2" s="1"/>
  <c r="W41" i="2" s="1"/>
  <c r="X41" i="2" s="1"/>
  <c r="Y41" i="2" s="1"/>
  <c r="Z41" i="2" s="1"/>
  <c r="AA41" i="2" s="1"/>
  <c r="AB41" i="2" s="1"/>
  <c r="AC41" i="2" s="1"/>
  <c r="AD41" i="2" s="1"/>
  <c r="AE41" i="2" s="1"/>
  <c r="AF41" i="2" s="1"/>
  <c r="AG41" i="2" s="1"/>
  <c r="AG42" i="2" s="1"/>
  <c r="I33" i="2"/>
  <c r="J33" i="2" s="1"/>
  <c r="K33" i="2" s="1"/>
  <c r="L33" i="2" s="1"/>
  <c r="M33" i="2" s="1"/>
  <c r="N33" i="2" s="1"/>
  <c r="O33" i="2" s="1"/>
  <c r="P33" i="2" s="1"/>
  <c r="Q33" i="2" s="1"/>
  <c r="R33" i="2" s="1"/>
  <c r="S33" i="2" s="1"/>
  <c r="T33" i="2" s="1"/>
  <c r="U33" i="2" s="1"/>
  <c r="V33" i="2" s="1"/>
  <c r="W33" i="2" s="1"/>
  <c r="X33" i="2" s="1"/>
  <c r="Y33" i="2" s="1"/>
  <c r="Z33" i="2" s="1"/>
  <c r="AA33" i="2" s="1"/>
  <c r="AB33" i="2" s="1"/>
  <c r="AC33" i="2" s="1"/>
  <c r="AD33" i="2" s="1"/>
  <c r="AE33" i="2" s="1"/>
  <c r="AF33" i="2" s="1"/>
  <c r="AG33" i="2" s="1"/>
  <c r="AH39" i="2"/>
  <c r="H44" i="2"/>
  <c r="I44" i="2" s="1"/>
  <c r="J44" i="2" s="1"/>
  <c r="K44" i="2" s="1"/>
  <c r="L44" i="2" s="1"/>
  <c r="M44" i="2" s="1"/>
  <c r="N44" i="2" s="1"/>
  <c r="O44" i="2" s="1"/>
  <c r="P44" i="2" s="1"/>
  <c r="Q44" i="2" s="1"/>
  <c r="R44" i="2" s="1"/>
  <c r="S44" i="2" s="1"/>
  <c r="T44" i="2" s="1"/>
  <c r="U44" i="2" s="1"/>
  <c r="V44" i="2" s="1"/>
  <c r="W44" i="2" s="1"/>
  <c r="X44" i="2" s="1"/>
  <c r="Y44" i="2" s="1"/>
  <c r="Z44" i="2" s="1"/>
  <c r="AA44" i="2" s="1"/>
  <c r="AB44" i="2" s="1"/>
  <c r="AC44" i="2" s="1"/>
  <c r="AD44" i="2" s="1"/>
  <c r="AE44" i="2" s="1"/>
  <c r="AF44" i="2" s="1"/>
  <c r="AG44" i="2" s="1"/>
  <c r="AH40" i="2"/>
  <c r="AH32" i="2"/>
  <c r="J59" i="2"/>
  <c r="I59" i="2"/>
  <c r="M59" i="2"/>
  <c r="AF42" i="2" l="1"/>
  <c r="O42" i="2"/>
  <c r="AA42" i="2"/>
  <c r="Z42" i="2"/>
  <c r="H34" i="2"/>
  <c r="G37" i="2"/>
  <c r="G46" i="2" s="1"/>
  <c r="AH35" i="2"/>
  <c r="AH44" i="2"/>
  <c r="AH33" i="2"/>
  <c r="AH59" i="2"/>
  <c r="J31" i="2"/>
  <c r="AH41" i="2"/>
  <c r="AH42" i="2" s="1"/>
  <c r="H37" i="2" l="1"/>
  <c r="H46" i="2" s="1"/>
  <c r="I34" i="2"/>
  <c r="K31" i="2"/>
  <c r="AF99" i="1"/>
  <c r="AE99" i="1"/>
  <c r="AD99" i="1"/>
  <c r="AC99" i="1"/>
  <c r="AB99" i="1"/>
  <c r="AA99" i="1"/>
  <c r="Z99" i="1"/>
  <c r="Y99" i="1"/>
  <c r="X99" i="1"/>
  <c r="W99" i="1"/>
  <c r="V99" i="1"/>
  <c r="U99" i="1"/>
  <c r="R99" i="1"/>
  <c r="Q99" i="1"/>
  <c r="P99" i="1"/>
  <c r="O99" i="1"/>
  <c r="N99" i="1"/>
  <c r="M99" i="1"/>
  <c r="L99" i="1"/>
  <c r="K99" i="1"/>
  <c r="J99" i="1"/>
  <c r="I99" i="1"/>
  <c r="H99" i="1"/>
  <c r="G99" i="1"/>
  <c r="AG98" i="1"/>
  <c r="S98" i="1"/>
  <c r="C98" i="1"/>
  <c r="AG97" i="1"/>
  <c r="AI97" i="1" s="1"/>
  <c r="AJ97" i="1" s="1"/>
  <c r="S97" i="1"/>
  <c r="C97" i="1"/>
  <c r="AF89" i="1"/>
  <c r="AE89" i="1"/>
  <c r="AD89" i="1"/>
  <c r="AC89" i="1"/>
  <c r="AB89" i="1"/>
  <c r="AA89" i="1"/>
  <c r="Z89" i="1"/>
  <c r="Y89" i="1"/>
  <c r="X89" i="1"/>
  <c r="W89" i="1"/>
  <c r="V89" i="1"/>
  <c r="U89" i="1"/>
  <c r="R89" i="1"/>
  <c r="Q89" i="1"/>
  <c r="P89" i="1"/>
  <c r="O89" i="1"/>
  <c r="N89" i="1"/>
  <c r="M89" i="1"/>
  <c r="L89" i="1"/>
  <c r="K89" i="1"/>
  <c r="J89" i="1"/>
  <c r="I89" i="1"/>
  <c r="H89" i="1"/>
  <c r="G89" i="1"/>
  <c r="AG88" i="1"/>
  <c r="S88" i="1"/>
  <c r="C88" i="1"/>
  <c r="AG87" i="1"/>
  <c r="S87" i="1"/>
  <c r="C87" i="1"/>
  <c r="AG86" i="1"/>
  <c r="S86" i="1"/>
  <c r="C86" i="1"/>
  <c r="AG85" i="1"/>
  <c r="AI85" i="1" s="1"/>
  <c r="AJ85" i="1" s="1"/>
  <c r="S85" i="1"/>
  <c r="C85" i="1"/>
  <c r="AG84" i="1"/>
  <c r="AI84" i="1" s="1"/>
  <c r="AJ84" i="1" s="1"/>
  <c r="S84" i="1"/>
  <c r="C84" i="1"/>
  <c r="AG83" i="1"/>
  <c r="S83" i="1"/>
  <c r="C83" i="1"/>
  <c r="AG82" i="1"/>
  <c r="S82" i="1"/>
  <c r="C82" i="1"/>
  <c r="AG81" i="1"/>
  <c r="S81" i="1"/>
  <c r="C81" i="1"/>
  <c r="AG80" i="1"/>
  <c r="S80" i="1"/>
  <c r="C80" i="1"/>
  <c r="AG79" i="1"/>
  <c r="S79" i="1"/>
  <c r="C79" i="1"/>
  <c r="AG78" i="1"/>
  <c r="S78" i="1"/>
  <c r="C78" i="1"/>
  <c r="AG77" i="1"/>
  <c r="S77" i="1"/>
  <c r="AI77" i="1" s="1"/>
  <c r="AJ77" i="1" s="1"/>
  <c r="C77" i="1"/>
  <c r="AG76" i="1"/>
  <c r="AI76" i="1" s="1"/>
  <c r="AJ76" i="1" s="1"/>
  <c r="S76" i="1"/>
  <c r="C76" i="1"/>
  <c r="AG75" i="1"/>
  <c r="S75" i="1"/>
  <c r="C75" i="1"/>
  <c r="AG74" i="1"/>
  <c r="S74" i="1"/>
  <c r="C74" i="1"/>
  <c r="AG73" i="1"/>
  <c r="S73" i="1"/>
  <c r="C73" i="1"/>
  <c r="AG72" i="1"/>
  <c r="S72" i="1"/>
  <c r="C72" i="1"/>
  <c r="AG71" i="1"/>
  <c r="S71" i="1"/>
  <c r="C71" i="1"/>
  <c r="AG70" i="1"/>
  <c r="S70" i="1"/>
  <c r="C70" i="1"/>
  <c r="AG69" i="1"/>
  <c r="AI69" i="1" s="1"/>
  <c r="AJ69" i="1" s="1"/>
  <c r="S69" i="1"/>
  <c r="C69" i="1"/>
  <c r="AG68" i="1"/>
  <c r="S68" i="1"/>
  <c r="C68" i="1"/>
  <c r="AG67" i="1"/>
  <c r="S67" i="1"/>
  <c r="AI67" i="1" s="1"/>
  <c r="AJ67" i="1" s="1"/>
  <c r="C67" i="1"/>
  <c r="AG66" i="1"/>
  <c r="S66" i="1"/>
  <c r="C66" i="1"/>
  <c r="AG65" i="1"/>
  <c r="S65" i="1"/>
  <c r="C65" i="1"/>
  <c r="AF61" i="1"/>
  <c r="AE61" i="1"/>
  <c r="AD61" i="1"/>
  <c r="AC61" i="1"/>
  <c r="AB61" i="1"/>
  <c r="AA61" i="1"/>
  <c r="Z61" i="1"/>
  <c r="Y61" i="1"/>
  <c r="X61" i="1"/>
  <c r="W61" i="1"/>
  <c r="V61" i="1"/>
  <c r="U61" i="1"/>
  <c r="AG61" i="1" s="1"/>
  <c r="L61" i="1"/>
  <c r="K61" i="1"/>
  <c r="J61" i="1"/>
  <c r="I61" i="1"/>
  <c r="H61" i="1"/>
  <c r="G61" i="1"/>
  <c r="AG60" i="1"/>
  <c r="AI60" i="1" s="1"/>
  <c r="AJ60" i="1" s="1"/>
  <c r="S60" i="1"/>
  <c r="C60" i="1"/>
  <c r="AG59" i="1"/>
  <c r="S59" i="1"/>
  <c r="C59" i="1"/>
  <c r="AG58" i="1"/>
  <c r="S58" i="1"/>
  <c r="C58" i="1"/>
  <c r="AG57" i="1"/>
  <c r="S57" i="1"/>
  <c r="C57" i="1"/>
  <c r="AG56" i="1"/>
  <c r="S56" i="1"/>
  <c r="C56" i="1"/>
  <c r="AG55" i="1"/>
  <c r="R55" i="1"/>
  <c r="R61" i="1" s="1"/>
  <c r="Q55" i="1"/>
  <c r="Q61" i="1" s="1"/>
  <c r="P55" i="1"/>
  <c r="P61" i="1" s="1"/>
  <c r="O55" i="1"/>
  <c r="N55" i="1"/>
  <c r="N61" i="1" s="1"/>
  <c r="M55" i="1"/>
  <c r="M61" i="1" s="1"/>
  <c r="C55" i="1"/>
  <c r="AF52" i="1"/>
  <c r="AE52" i="1"/>
  <c r="AD52" i="1"/>
  <c r="AC52" i="1"/>
  <c r="AB52" i="1"/>
  <c r="AA52" i="1"/>
  <c r="Z52" i="1"/>
  <c r="Y52" i="1"/>
  <c r="X52" i="1"/>
  <c r="W52" i="1"/>
  <c r="V52" i="1"/>
  <c r="U52" i="1"/>
  <c r="N52" i="1"/>
  <c r="K52" i="1"/>
  <c r="J52" i="1"/>
  <c r="I52" i="1"/>
  <c r="H52" i="1"/>
  <c r="G52" i="1"/>
  <c r="AG51" i="1"/>
  <c r="S51" i="1"/>
  <c r="C51" i="1"/>
  <c r="AG50" i="1"/>
  <c r="S50" i="1"/>
  <c r="C50" i="1"/>
  <c r="AG49" i="1"/>
  <c r="S49" i="1"/>
  <c r="C49" i="1"/>
  <c r="AG48" i="1"/>
  <c r="AI48" i="1" s="1"/>
  <c r="AJ48" i="1" s="1"/>
  <c r="S48" i="1"/>
  <c r="C48" i="1"/>
  <c r="AG47" i="1"/>
  <c r="S47" i="1"/>
  <c r="C47" i="1"/>
  <c r="AG46" i="1"/>
  <c r="S46" i="1"/>
  <c r="AI46" i="1" s="1"/>
  <c r="AJ46" i="1" s="1"/>
  <c r="C46" i="1"/>
  <c r="AG45" i="1"/>
  <c r="S45" i="1"/>
  <c r="C45" i="1"/>
  <c r="AG44" i="1"/>
  <c r="R44" i="1"/>
  <c r="R52" i="1" s="1"/>
  <c r="Q44" i="1"/>
  <c r="Q52" i="1" s="1"/>
  <c r="P44" i="1"/>
  <c r="P52" i="1" s="1"/>
  <c r="O44" i="1"/>
  <c r="O52" i="1" s="1"/>
  <c r="N44" i="1"/>
  <c r="M44" i="1"/>
  <c r="M52" i="1" s="1"/>
  <c r="L44" i="1"/>
  <c r="L52" i="1" s="1"/>
  <c r="C44" i="1"/>
  <c r="AF42" i="1"/>
  <c r="AE42" i="1"/>
  <c r="AD42" i="1"/>
  <c r="AC42" i="1"/>
  <c r="AB42" i="1"/>
  <c r="AA42" i="1"/>
  <c r="Z42" i="1"/>
  <c r="Y42" i="1"/>
  <c r="X42" i="1"/>
  <c r="W42" i="1"/>
  <c r="V42" i="1"/>
  <c r="U42" i="1"/>
  <c r="R42" i="1"/>
  <c r="Q42" i="1"/>
  <c r="P42" i="1"/>
  <c r="O42" i="1"/>
  <c r="N42" i="1"/>
  <c r="M42" i="1"/>
  <c r="L42" i="1"/>
  <c r="K42" i="1"/>
  <c r="J42" i="1"/>
  <c r="I42" i="1"/>
  <c r="H42" i="1"/>
  <c r="G42" i="1"/>
  <c r="AG41" i="1"/>
  <c r="S41" i="1"/>
  <c r="C41" i="1"/>
  <c r="AG40" i="1"/>
  <c r="AI40" i="1" s="1"/>
  <c r="AJ40" i="1" s="1"/>
  <c r="S40" i="1"/>
  <c r="C40" i="1"/>
  <c r="AG39" i="1"/>
  <c r="S39" i="1"/>
  <c r="AI39" i="1" s="1"/>
  <c r="AJ39" i="1" s="1"/>
  <c r="C39" i="1"/>
  <c r="AG38" i="1"/>
  <c r="S38" i="1"/>
  <c r="C38" i="1"/>
  <c r="AG37" i="1"/>
  <c r="S37" i="1"/>
  <c r="C37" i="1"/>
  <c r="AG36" i="1"/>
  <c r="S36" i="1"/>
  <c r="C36" i="1"/>
  <c r="AF33" i="1"/>
  <c r="AE33" i="1"/>
  <c r="AD33" i="1"/>
  <c r="AC33" i="1"/>
  <c r="AB33" i="1"/>
  <c r="AA33" i="1"/>
  <c r="Z33" i="1"/>
  <c r="Y33" i="1"/>
  <c r="X33" i="1"/>
  <c r="W33" i="1"/>
  <c r="V33" i="1"/>
  <c r="U33" i="1"/>
  <c r="R33" i="1"/>
  <c r="Q33" i="1"/>
  <c r="P33" i="1"/>
  <c r="O33" i="1"/>
  <c r="N33" i="1"/>
  <c r="M33" i="1"/>
  <c r="L33" i="1"/>
  <c r="K33" i="1"/>
  <c r="J33" i="1"/>
  <c r="I33" i="1"/>
  <c r="H33" i="1"/>
  <c r="G33" i="1"/>
  <c r="AG32" i="1"/>
  <c r="S32" i="1"/>
  <c r="C32" i="1"/>
  <c r="AG31" i="1"/>
  <c r="S31" i="1"/>
  <c r="C31" i="1"/>
  <c r="AF30" i="1"/>
  <c r="AF34" i="1" s="1"/>
  <c r="AE30" i="1"/>
  <c r="AD30" i="1"/>
  <c r="AC30" i="1"/>
  <c r="AB30" i="1"/>
  <c r="AA30" i="1"/>
  <c r="Z30" i="1"/>
  <c r="Y30" i="1"/>
  <c r="Y34" i="1" s="1"/>
  <c r="X30" i="1"/>
  <c r="X34" i="1" s="1"/>
  <c r="W30" i="1"/>
  <c r="V30" i="1"/>
  <c r="U30" i="1"/>
  <c r="R30" i="1"/>
  <c r="Q30" i="1"/>
  <c r="P30" i="1"/>
  <c r="O30" i="1"/>
  <c r="O34" i="1" s="1"/>
  <c r="N30" i="1"/>
  <c r="N34" i="1" s="1"/>
  <c r="M30" i="1"/>
  <c r="L30" i="1"/>
  <c r="K30" i="1"/>
  <c r="J30" i="1"/>
  <c r="I30" i="1"/>
  <c r="H30" i="1"/>
  <c r="G30" i="1"/>
  <c r="G34" i="1" s="1"/>
  <c r="AI29" i="1"/>
  <c r="AJ29" i="1" s="1"/>
  <c r="AG29" i="1"/>
  <c r="S29" i="1"/>
  <c r="C29" i="1"/>
  <c r="AG28" i="1"/>
  <c r="S28" i="1"/>
  <c r="C28" i="1"/>
  <c r="AG27" i="1"/>
  <c r="S27" i="1"/>
  <c r="AI27" i="1" s="1"/>
  <c r="AJ27" i="1" s="1"/>
  <c r="C27" i="1"/>
  <c r="AG26" i="1"/>
  <c r="S26" i="1"/>
  <c r="C26" i="1"/>
  <c r="AG25" i="1"/>
  <c r="AI25" i="1" s="1"/>
  <c r="AJ25" i="1" s="1"/>
  <c r="S25" i="1"/>
  <c r="C25" i="1"/>
  <c r="AF21" i="1"/>
  <c r="AE21" i="1"/>
  <c r="AD21" i="1"/>
  <c r="AC21" i="1"/>
  <c r="AB21" i="1"/>
  <c r="AA21" i="1"/>
  <c r="Z21" i="1"/>
  <c r="Y21" i="1"/>
  <c r="X21" i="1"/>
  <c r="W21" i="1"/>
  <c r="V21" i="1"/>
  <c r="U21" i="1"/>
  <c r="R21" i="1"/>
  <c r="Q21" i="1"/>
  <c r="P21" i="1"/>
  <c r="O21" i="1"/>
  <c r="N21" i="1"/>
  <c r="M21" i="1"/>
  <c r="L21" i="1"/>
  <c r="K21" i="1"/>
  <c r="J21" i="1"/>
  <c r="I21" i="1"/>
  <c r="H21" i="1"/>
  <c r="G21" i="1"/>
  <c r="S21" i="1" s="1"/>
  <c r="AG20" i="1"/>
  <c r="AI20" i="1" s="1"/>
  <c r="AJ20" i="1" s="1"/>
  <c r="S20" i="1"/>
  <c r="C20" i="1"/>
  <c r="AG19" i="1"/>
  <c r="S19" i="1"/>
  <c r="C19" i="1"/>
  <c r="AG18" i="1"/>
  <c r="S18" i="1"/>
  <c r="C18" i="1"/>
  <c r="AG17" i="1"/>
  <c r="S17" i="1"/>
  <c r="C17" i="1"/>
  <c r="AG16" i="1"/>
  <c r="S16" i="1"/>
  <c r="C16" i="1"/>
  <c r="AG15" i="1"/>
  <c r="S15" i="1"/>
  <c r="C15" i="1"/>
  <c r="AF14" i="1"/>
  <c r="AE14" i="1"/>
  <c r="AD14" i="1"/>
  <c r="AC14" i="1"/>
  <c r="AB14" i="1"/>
  <c r="AA14" i="1"/>
  <c r="Z14" i="1"/>
  <c r="Y14" i="1"/>
  <c r="X14" i="1"/>
  <c r="W14" i="1"/>
  <c r="V14" i="1"/>
  <c r="U14" i="1"/>
  <c r="R14" i="1"/>
  <c r="Q14" i="1"/>
  <c r="P14" i="1"/>
  <c r="O14" i="1"/>
  <c r="N14" i="1"/>
  <c r="M14" i="1"/>
  <c r="L14" i="1"/>
  <c r="K14" i="1"/>
  <c r="J14" i="1"/>
  <c r="I14" i="1"/>
  <c r="H14" i="1"/>
  <c r="G14" i="1"/>
  <c r="AG13" i="1"/>
  <c r="AI13" i="1" s="1"/>
  <c r="AJ13" i="1" s="1"/>
  <c r="S13" i="1"/>
  <c r="C13" i="1"/>
  <c r="AG12" i="1"/>
  <c r="S12" i="1"/>
  <c r="C12" i="1"/>
  <c r="AF11" i="1"/>
  <c r="AE11" i="1"/>
  <c r="AE23" i="1" s="1"/>
  <c r="AD11" i="1"/>
  <c r="AC11" i="1"/>
  <c r="AB11" i="1"/>
  <c r="AA11" i="1"/>
  <c r="Z11" i="1"/>
  <c r="Z23" i="1" s="1"/>
  <c r="Y11" i="1"/>
  <c r="X11" i="1"/>
  <c r="W11" i="1"/>
  <c r="W23" i="1" s="1"/>
  <c r="V11" i="1"/>
  <c r="U11" i="1"/>
  <c r="R11" i="1"/>
  <c r="Q11" i="1"/>
  <c r="P11" i="1"/>
  <c r="P23" i="1" s="1"/>
  <c r="O11" i="1"/>
  <c r="N11" i="1"/>
  <c r="M11" i="1"/>
  <c r="M23" i="1" s="1"/>
  <c r="L11" i="1"/>
  <c r="K11" i="1"/>
  <c r="J11" i="1"/>
  <c r="I11" i="1"/>
  <c r="H11" i="1"/>
  <c r="H23" i="1" s="1"/>
  <c r="G11" i="1"/>
  <c r="AG10" i="1"/>
  <c r="S10" i="1"/>
  <c r="C10" i="1"/>
  <c r="AG9" i="1"/>
  <c r="S9" i="1"/>
  <c r="AI9" i="1" s="1"/>
  <c r="AJ9" i="1" s="1"/>
  <c r="C9" i="1"/>
  <c r="AG8" i="1"/>
  <c r="S8" i="1"/>
  <c r="C8" i="1"/>
  <c r="AI8" i="1" l="1"/>
  <c r="AJ8" i="1" s="1"/>
  <c r="I23" i="1"/>
  <c r="AI12" i="1"/>
  <c r="AJ12" i="1" s="1"/>
  <c r="AI74" i="1"/>
  <c r="AJ74" i="1" s="1"/>
  <c r="AI82" i="1"/>
  <c r="AJ82" i="1" s="1"/>
  <c r="AA34" i="1"/>
  <c r="AA92" i="1" s="1"/>
  <c r="AG21" i="1"/>
  <c r="AI21" i="1" s="1"/>
  <c r="AJ21" i="1" s="1"/>
  <c r="AI28" i="1"/>
  <c r="AJ28" i="1" s="1"/>
  <c r="J34" i="1"/>
  <c r="J92" i="1" s="1"/>
  <c r="R34" i="1"/>
  <c r="AB34" i="1"/>
  <c r="AI37" i="1"/>
  <c r="AJ37" i="1" s="1"/>
  <c r="AI45" i="1"/>
  <c r="AJ45" i="1" s="1"/>
  <c r="AI59" i="1"/>
  <c r="AJ59" i="1" s="1"/>
  <c r="AI75" i="1"/>
  <c r="AJ75" i="1" s="1"/>
  <c r="AI83" i="1"/>
  <c r="AJ83" i="1" s="1"/>
  <c r="Q23" i="1"/>
  <c r="AI47" i="1"/>
  <c r="AJ47" i="1" s="1"/>
  <c r="L23" i="1"/>
  <c r="V23" i="1"/>
  <c r="AD23" i="1"/>
  <c r="K34" i="1"/>
  <c r="K92" i="1" s="1"/>
  <c r="AI17" i="1"/>
  <c r="AJ17" i="1" s="1"/>
  <c r="AI65" i="1"/>
  <c r="AJ65" i="1" s="1"/>
  <c r="AI66" i="1"/>
  <c r="AJ66" i="1" s="1"/>
  <c r="AA23" i="1"/>
  <c r="AI58" i="1"/>
  <c r="AJ58" i="1" s="1"/>
  <c r="AC34" i="1"/>
  <c r="W34" i="1"/>
  <c r="W92" i="1" s="1"/>
  <c r="W94" i="1" s="1"/>
  <c r="W101" i="1" s="1"/>
  <c r="AE34" i="1"/>
  <c r="AI38" i="1"/>
  <c r="AJ38" i="1" s="1"/>
  <c r="AI41" i="1"/>
  <c r="AJ41" i="1" s="1"/>
  <c r="AI57" i="1"/>
  <c r="AJ57" i="1" s="1"/>
  <c r="AI68" i="1"/>
  <c r="AJ68" i="1" s="1"/>
  <c r="AI73" i="1"/>
  <c r="AJ73" i="1" s="1"/>
  <c r="AI81" i="1"/>
  <c r="AJ81" i="1" s="1"/>
  <c r="J34" i="2"/>
  <c r="I37" i="2"/>
  <c r="I46" i="2" s="1"/>
  <c r="L31" i="2"/>
  <c r="N92" i="1"/>
  <c r="AI10" i="1"/>
  <c r="AJ10" i="1" s="1"/>
  <c r="J23" i="1"/>
  <c r="J94" i="1" s="1"/>
  <c r="J101" i="1" s="1"/>
  <c r="N23" i="1"/>
  <c r="N94" i="1" s="1"/>
  <c r="N101" i="1" s="1"/>
  <c r="R23" i="1"/>
  <c r="X23" i="1"/>
  <c r="AB23" i="1"/>
  <c r="AF23" i="1"/>
  <c r="S14" i="1"/>
  <c r="AG14" i="1"/>
  <c r="AI18" i="1"/>
  <c r="AJ18" i="1" s="1"/>
  <c r="AG30" i="1"/>
  <c r="Y92" i="1"/>
  <c r="AC92" i="1"/>
  <c r="AI32" i="1"/>
  <c r="AJ32" i="1" s="1"/>
  <c r="AG42" i="1"/>
  <c r="AI50" i="1"/>
  <c r="AJ50" i="1" s="1"/>
  <c r="AI51" i="1"/>
  <c r="AJ51" i="1" s="1"/>
  <c r="AI56" i="1"/>
  <c r="AJ56" i="1" s="1"/>
  <c r="AI71" i="1"/>
  <c r="AJ71" i="1" s="1"/>
  <c r="AI72" i="1"/>
  <c r="AJ72" i="1" s="1"/>
  <c r="AI78" i="1"/>
  <c r="AJ78" i="1" s="1"/>
  <c r="AI87" i="1"/>
  <c r="AJ87" i="1" s="1"/>
  <c r="AI88" i="1"/>
  <c r="AJ88" i="1" s="1"/>
  <c r="S99" i="1"/>
  <c r="AI19" i="1"/>
  <c r="AJ19" i="1" s="1"/>
  <c r="AE92" i="1"/>
  <c r="AE94" i="1" s="1"/>
  <c r="AE101" i="1" s="1"/>
  <c r="AI31" i="1"/>
  <c r="AJ31" i="1" s="1"/>
  <c r="S33" i="1"/>
  <c r="AI33" i="1" s="1"/>
  <c r="AJ33" i="1" s="1"/>
  <c r="AG33" i="1"/>
  <c r="S42" i="1"/>
  <c r="AI49" i="1"/>
  <c r="AJ49" i="1" s="1"/>
  <c r="AG52" i="1"/>
  <c r="AI70" i="1"/>
  <c r="AJ70" i="1" s="1"/>
  <c r="AI79" i="1"/>
  <c r="AJ79" i="1" s="1"/>
  <c r="AI80" i="1"/>
  <c r="AJ80" i="1" s="1"/>
  <c r="AI86" i="1"/>
  <c r="AJ86" i="1" s="1"/>
  <c r="R92" i="1"/>
  <c r="AG99" i="1"/>
  <c r="G23" i="1"/>
  <c r="K23" i="1"/>
  <c r="O23" i="1"/>
  <c r="U23" i="1"/>
  <c r="Y23" i="1"/>
  <c r="Y94" i="1" s="1"/>
  <c r="Y101" i="1" s="1"/>
  <c r="AC23" i="1"/>
  <c r="AI15" i="1"/>
  <c r="AJ15" i="1" s="1"/>
  <c r="AI16" i="1"/>
  <c r="AJ16" i="1" s="1"/>
  <c r="AI26" i="1"/>
  <c r="AJ26" i="1" s="1"/>
  <c r="H34" i="1"/>
  <c r="H92" i="1" s="1"/>
  <c r="H94" i="1" s="1"/>
  <c r="H101" i="1" s="1"/>
  <c r="L34" i="1"/>
  <c r="L92" i="1" s="1"/>
  <c r="L94" i="1" s="1"/>
  <c r="L101" i="1" s="1"/>
  <c r="P34" i="1"/>
  <c r="P92" i="1" s="1"/>
  <c r="P94" i="1" s="1"/>
  <c r="P101" i="1" s="1"/>
  <c r="S52" i="1"/>
  <c r="S55" i="1"/>
  <c r="AI55" i="1" s="1"/>
  <c r="AJ55" i="1" s="1"/>
  <c r="S89" i="1"/>
  <c r="AG89" i="1"/>
  <c r="AI52" i="1"/>
  <c r="AJ52" i="1" s="1"/>
  <c r="AI89" i="1"/>
  <c r="AJ89" i="1" s="1"/>
  <c r="AI14" i="1"/>
  <c r="AJ14" i="1" s="1"/>
  <c r="AG11" i="1"/>
  <c r="S30" i="1"/>
  <c r="I34" i="1"/>
  <c r="I92" i="1" s="1"/>
  <c r="I94" i="1" s="1"/>
  <c r="I101" i="1" s="1"/>
  <c r="M34" i="1"/>
  <c r="M92" i="1" s="1"/>
  <c r="M94" i="1" s="1"/>
  <c r="M101" i="1" s="1"/>
  <c r="Q34" i="1"/>
  <c r="Q92" i="1" s="1"/>
  <c r="Q94" i="1" s="1"/>
  <c r="Q101" i="1" s="1"/>
  <c r="V34" i="1"/>
  <c r="V92" i="1" s="1"/>
  <c r="Z34" i="1"/>
  <c r="Z92" i="1" s="1"/>
  <c r="Z94" i="1" s="1"/>
  <c r="Z101" i="1" s="1"/>
  <c r="AD34" i="1"/>
  <c r="AD92" i="1" s="1"/>
  <c r="AD94" i="1" s="1"/>
  <c r="AD101" i="1" s="1"/>
  <c r="S44" i="1"/>
  <c r="AI44" i="1" s="1"/>
  <c r="AJ44" i="1" s="1"/>
  <c r="S11" i="1"/>
  <c r="U34" i="1"/>
  <c r="O61" i="1"/>
  <c r="O92" i="1" s="1"/>
  <c r="G92" i="1"/>
  <c r="G94" i="1" s="1"/>
  <c r="X92" i="1"/>
  <c r="AB92" i="1"/>
  <c r="AF92" i="1"/>
  <c r="AI98" i="1"/>
  <c r="AJ98" i="1" s="1"/>
  <c r="AI36" i="1"/>
  <c r="AJ36" i="1" s="1"/>
  <c r="AA94" i="1" l="1"/>
  <c r="AA101" i="1" s="1"/>
  <c r="AB94" i="1"/>
  <c r="AB101" i="1" s="1"/>
  <c r="V94" i="1"/>
  <c r="V101" i="1" s="1"/>
  <c r="AI99" i="1"/>
  <c r="AJ99" i="1" s="1"/>
  <c r="AI11" i="1"/>
  <c r="AJ11" i="1" s="1"/>
  <c r="S23" i="1"/>
  <c r="X94" i="1"/>
  <c r="X101" i="1" s="1"/>
  <c r="R94" i="1"/>
  <c r="R101" i="1" s="1"/>
  <c r="O94" i="1"/>
  <c r="O101" i="1" s="1"/>
  <c r="AC94" i="1"/>
  <c r="AC101" i="1" s="1"/>
  <c r="AF94" i="1"/>
  <c r="AF101" i="1" s="1"/>
  <c r="K34" i="2"/>
  <c r="J37" i="2"/>
  <c r="J46" i="2" s="1"/>
  <c r="M31" i="2"/>
  <c r="C56" i="2"/>
  <c r="AI42" i="1"/>
  <c r="AJ42" i="1" s="1"/>
  <c r="K94" i="1"/>
  <c r="K101" i="1" s="1"/>
  <c r="AI30" i="1"/>
  <c r="AJ30" i="1" s="1"/>
  <c r="S61" i="1"/>
  <c r="AI61" i="1" s="1"/>
  <c r="AJ61" i="1" s="1"/>
  <c r="AG23" i="1"/>
  <c r="G101" i="1"/>
  <c r="AG34" i="1"/>
  <c r="U92" i="1"/>
  <c r="U94" i="1" s="1"/>
  <c r="S34" i="1"/>
  <c r="S92" i="1"/>
  <c r="AI23" i="1" l="1"/>
  <c r="AJ23" i="1" s="1"/>
  <c r="K37" i="2"/>
  <c r="L34" i="2"/>
  <c r="K46" i="2"/>
  <c r="C60" i="2"/>
  <c r="C61" i="2" s="1"/>
  <c r="N31" i="2"/>
  <c r="C57" i="2"/>
  <c r="C65" i="2"/>
  <c r="S94" i="1"/>
  <c r="S101" i="1" s="1"/>
  <c r="AG92" i="1"/>
  <c r="AI92" i="1" s="1"/>
  <c r="AJ92" i="1" s="1"/>
  <c r="AI34" i="1"/>
  <c r="AJ34" i="1" s="1"/>
  <c r="U101" i="1"/>
  <c r="AG94" i="1"/>
  <c r="L37" i="2" l="1"/>
  <c r="L46" i="2" s="1"/>
  <c r="M34" i="2"/>
  <c r="O31" i="2"/>
  <c r="D56" i="2"/>
  <c r="AI94" i="1"/>
  <c r="AJ94" i="1" s="1"/>
  <c r="AG101" i="1"/>
  <c r="AI101" i="1" s="1"/>
  <c r="AJ101" i="1" s="1"/>
  <c r="N34" i="2" l="1"/>
  <c r="M37" i="2"/>
  <c r="M46" i="2" s="1"/>
  <c r="D57" i="2"/>
  <c r="P31" i="2"/>
  <c r="D65" i="2"/>
  <c r="D60" i="2"/>
  <c r="D61" i="2" s="1"/>
  <c r="E56" i="2"/>
  <c r="N37" i="2" l="1"/>
  <c r="N46" i="2" s="1"/>
  <c r="O34" i="2"/>
  <c r="E57" i="2"/>
  <c r="Q31" i="2"/>
  <c r="E65" i="2"/>
  <c r="E60" i="2"/>
  <c r="E61" i="2" s="1"/>
  <c r="F56" i="2"/>
  <c r="P34" i="2" l="1"/>
  <c r="O37" i="2"/>
  <c r="O46" i="2" s="1"/>
  <c r="R31" i="2"/>
  <c r="F65" i="2"/>
  <c r="F60" i="2"/>
  <c r="F61" i="2" s="1"/>
  <c r="F57" i="2"/>
  <c r="G56" i="2"/>
  <c r="P37" i="2" l="1"/>
  <c r="P46" i="2" s="1"/>
  <c r="Q34" i="2"/>
  <c r="S31" i="2"/>
  <c r="G65" i="2"/>
  <c r="G60" i="2"/>
  <c r="G61" i="2" s="1"/>
  <c r="G57" i="2"/>
  <c r="H56" i="2"/>
  <c r="R34" i="2" l="1"/>
  <c r="Q37" i="2"/>
  <c r="Q46" i="2" s="1"/>
  <c r="T31" i="2"/>
  <c r="H65" i="2"/>
  <c r="H60" i="2"/>
  <c r="H61" i="2" s="1"/>
  <c r="I56" i="2"/>
  <c r="H57" i="2"/>
  <c r="S34" i="2" l="1"/>
  <c r="R37" i="2"/>
  <c r="R46" i="2" s="1"/>
  <c r="U31" i="2"/>
  <c r="I65" i="2"/>
  <c r="I60" i="2"/>
  <c r="I61" i="2" s="1"/>
  <c r="J56" i="2"/>
  <c r="I57" i="2"/>
  <c r="S37" i="2" l="1"/>
  <c r="T34" i="2"/>
  <c r="S46" i="2"/>
  <c r="V31" i="2"/>
  <c r="J65" i="2"/>
  <c r="J60" i="2"/>
  <c r="J61" i="2" s="1"/>
  <c r="J57" i="2"/>
  <c r="K56" i="2"/>
  <c r="T37" i="2" l="1"/>
  <c r="T46" i="2" s="1"/>
  <c r="U34" i="2"/>
  <c r="W31" i="2"/>
  <c r="K65" i="2"/>
  <c r="K60" i="2"/>
  <c r="K61" i="2" s="1"/>
  <c r="L56" i="2"/>
  <c r="K57" i="2"/>
  <c r="V34" i="2" l="1"/>
  <c r="U37" i="2"/>
  <c r="U46" i="2" s="1"/>
  <c r="L57" i="2"/>
  <c r="X31" i="2"/>
  <c r="L65" i="2"/>
  <c r="L60" i="2"/>
  <c r="L61" i="2" s="1"/>
  <c r="M56" i="2"/>
  <c r="V37" i="2" l="1"/>
  <c r="V46" i="2" s="1"/>
  <c r="W34" i="2"/>
  <c r="Y31" i="2"/>
  <c r="M65" i="2"/>
  <c r="M60" i="2"/>
  <c r="M61" i="2" s="1"/>
  <c r="M57" i="2"/>
  <c r="N56" i="2"/>
  <c r="X34" i="2" l="1"/>
  <c r="W37" i="2"/>
  <c r="W46" i="2" s="1"/>
  <c r="Z31" i="2"/>
  <c r="N65" i="2"/>
  <c r="N60" i="2"/>
  <c r="N61" i="2" s="1"/>
  <c r="O56" i="2"/>
  <c r="N57" i="2"/>
  <c r="X37" i="2" l="1"/>
  <c r="X46" i="2" s="1"/>
  <c r="Y34" i="2"/>
  <c r="AA31" i="2"/>
  <c r="O65" i="2"/>
  <c r="O60" i="2"/>
  <c r="O61" i="2" s="1"/>
  <c r="O57" i="2"/>
  <c r="P56" i="2"/>
  <c r="Z34" i="2" l="1"/>
  <c r="Y37" i="2"/>
  <c r="Y46" i="2" s="1"/>
  <c r="AB31" i="2"/>
  <c r="P65" i="2"/>
  <c r="P60" i="2"/>
  <c r="P61" i="2" s="1"/>
  <c r="Q56" i="2"/>
  <c r="P57" i="2"/>
  <c r="AA34" i="2" l="1"/>
  <c r="Z37" i="2"/>
  <c r="Z46" i="2" s="1"/>
  <c r="AC31" i="2"/>
  <c r="Q65" i="2"/>
  <c r="Q60" i="2"/>
  <c r="Q61" i="2" s="1"/>
  <c r="Q57" i="2"/>
  <c r="R56" i="2"/>
  <c r="AA37" i="2" l="1"/>
  <c r="AB34" i="2"/>
  <c r="AA46" i="2"/>
  <c r="AD31" i="2"/>
  <c r="R65" i="2"/>
  <c r="R60" i="2"/>
  <c r="R61" i="2" s="1"/>
  <c r="R57" i="2"/>
  <c r="S56" i="2"/>
  <c r="AB37" i="2" l="1"/>
  <c r="AB46" i="2" s="1"/>
  <c r="AC34" i="2"/>
  <c r="AE31" i="2"/>
  <c r="S65" i="2"/>
  <c r="S60" i="2"/>
  <c r="S61" i="2" s="1"/>
  <c r="S57" i="2"/>
  <c r="T56" i="2"/>
  <c r="AD34" i="2" l="1"/>
  <c r="AC37" i="2"/>
  <c r="AC46" i="2" s="1"/>
  <c r="AF31" i="2"/>
  <c r="T65" i="2"/>
  <c r="T60" i="2"/>
  <c r="T61" i="2" s="1"/>
  <c r="T57" i="2"/>
  <c r="U56" i="2"/>
  <c r="AD37" i="2" l="1"/>
  <c r="AD46" i="2" s="1"/>
  <c r="AE34" i="2"/>
  <c r="AG31" i="2"/>
  <c r="U65" i="2"/>
  <c r="U60" i="2"/>
  <c r="U61" i="2" s="1"/>
  <c r="U57" i="2"/>
  <c r="V56" i="2"/>
  <c r="AF34" i="2" l="1"/>
  <c r="AE37" i="2"/>
  <c r="AE46" i="2" s="1"/>
  <c r="AH31" i="2"/>
  <c r="V65" i="2"/>
  <c r="V60" i="2"/>
  <c r="V61" i="2" s="1"/>
  <c r="W56" i="2"/>
  <c r="V57" i="2"/>
  <c r="AF37" i="2" l="1"/>
  <c r="AF46" i="2" s="1"/>
  <c r="AG34" i="2"/>
  <c r="W65" i="2"/>
  <c r="W60" i="2"/>
  <c r="W61" i="2" s="1"/>
  <c r="W57" i="2"/>
  <c r="X56" i="2"/>
  <c r="AG37" i="2" l="1"/>
  <c r="AG46" i="2" s="1"/>
  <c r="AH34" i="2"/>
  <c r="X65" i="2"/>
  <c r="X60" i="2"/>
  <c r="X61" i="2" s="1"/>
  <c r="X57" i="2"/>
  <c r="Y56" i="2"/>
  <c r="AH37" i="2" l="1"/>
  <c r="AH46" i="2" s="1"/>
  <c r="AH56" i="2" s="1"/>
  <c r="AH60" i="2" s="1"/>
  <c r="Y65" i="2"/>
  <c r="Y60" i="2"/>
  <c r="Y61" i="2" s="1"/>
  <c r="Z56" i="2"/>
  <c r="Y57" i="2"/>
  <c r="Z57" i="2" l="1"/>
  <c r="Z65" i="2"/>
  <c r="Z60" i="2"/>
  <c r="Z61" i="2" s="1"/>
  <c r="AA56" i="2"/>
  <c r="AA65" i="2" l="1"/>
  <c r="AA60" i="2"/>
  <c r="AA61" i="2" s="1"/>
  <c r="AA57" i="2"/>
  <c r="AB56" i="2"/>
  <c r="AB65" i="2" l="1"/>
  <c r="AB60" i="2"/>
  <c r="AB61" i="2" s="1"/>
  <c r="AC56" i="2"/>
  <c r="AB57" i="2"/>
  <c r="AC65" i="2" l="1"/>
  <c r="AC60" i="2"/>
  <c r="AC61" i="2" s="1"/>
  <c r="AD56" i="2"/>
  <c r="AC57" i="2"/>
  <c r="AD65" i="2" l="1"/>
  <c r="AD60" i="2"/>
  <c r="AD61" i="2" s="1"/>
  <c r="AD57" i="2"/>
  <c r="AE56" i="2"/>
  <c r="AE65" i="2" l="1"/>
  <c r="AE60" i="2"/>
  <c r="AE61" i="2" s="1"/>
  <c r="AE57" i="2"/>
  <c r="AF56" i="2"/>
  <c r="AF65" i="2" l="1"/>
  <c r="AF60" i="2"/>
  <c r="AF61" i="2" s="1"/>
  <c r="AF57" i="2"/>
  <c r="AG56" i="2"/>
  <c r="C68" i="2" s="1"/>
  <c r="AG65" i="2" l="1"/>
  <c r="AG60" i="2"/>
  <c r="AG61" i="2" s="1"/>
  <c r="AG57" i="2"/>
  <c r="C67" i="2" l="1"/>
  <c r="AH65" i="2"/>
</calcChain>
</file>

<file path=xl/sharedStrings.xml><?xml version="1.0" encoding="utf-8"?>
<sst xmlns="http://schemas.openxmlformats.org/spreadsheetml/2006/main" count="422" uniqueCount="283">
  <si>
    <t>Costs</t>
  </si>
  <si>
    <t>Accommodation Services</t>
  </si>
  <si>
    <t>Estates Cleaning recharges</t>
  </si>
  <si>
    <t>2010/11 January Forecast</t>
  </si>
  <si>
    <t>PPM</t>
  </si>
  <si>
    <t>Wilson</t>
  </si>
  <si>
    <t>Cost Centre</t>
  </si>
  <si>
    <t>Activity</t>
  </si>
  <si>
    <t>Concatenate</t>
  </si>
  <si>
    <t>Detailed Description</t>
  </si>
  <si>
    <t>Summary Description</t>
  </si>
  <si>
    <t>2010/11 Forecast</t>
  </si>
  <si>
    <t>FY 2011/12 Budget</t>
  </si>
  <si>
    <t>YOY Variance (£)</t>
  </si>
  <si>
    <t>YOY Variance (%)</t>
  </si>
  <si>
    <t>Revenue</t>
  </si>
  <si>
    <t>SRSX</t>
  </si>
  <si>
    <t>T03010</t>
  </si>
  <si>
    <t>Student Term Rent</t>
  </si>
  <si>
    <t>Student Term Rents</t>
  </si>
  <si>
    <t>T03020</t>
  </si>
  <si>
    <t>Rent for flats &amp; houses</t>
  </si>
  <si>
    <t>T03030</t>
  </si>
  <si>
    <t>Rent Guest Rooms</t>
  </si>
  <si>
    <t>T03101</t>
  </si>
  <si>
    <t>VAC lets incl students</t>
  </si>
  <si>
    <t>Vacation accommodation</t>
  </si>
  <si>
    <t>T03102</t>
  </si>
  <si>
    <t xml:space="preserve">VAC external </t>
  </si>
  <si>
    <t>VAC Income</t>
  </si>
  <si>
    <t>T03041</t>
  </si>
  <si>
    <t>Rent Subsidy Wardens</t>
  </si>
  <si>
    <t>Internal Subsidies</t>
  </si>
  <si>
    <t>T03700</t>
  </si>
  <si>
    <t>Cancellation Fees</t>
  </si>
  <si>
    <t>Other Income</t>
  </si>
  <si>
    <t>T03810</t>
  </si>
  <si>
    <t>Sundry Sales</t>
  </si>
  <si>
    <t>T03802</t>
  </si>
  <si>
    <t>Launderette Income</t>
  </si>
  <si>
    <t>T03920</t>
  </si>
  <si>
    <t>Grant Income</t>
  </si>
  <si>
    <t>T03990</t>
  </si>
  <si>
    <t>Miscellaneous Income</t>
  </si>
  <si>
    <t>Total Income</t>
  </si>
  <si>
    <t>T04000</t>
  </si>
  <si>
    <t>Managers</t>
  </si>
  <si>
    <t xml:space="preserve">Permanent Staff </t>
  </si>
  <si>
    <t>T04020</t>
  </si>
  <si>
    <t>Housekeepers</t>
  </si>
  <si>
    <t>T04030</t>
  </si>
  <si>
    <t>Clerical Staff</t>
  </si>
  <si>
    <t>T04050</t>
  </si>
  <si>
    <t>Supervisors</t>
  </si>
  <si>
    <t>T04300</t>
  </si>
  <si>
    <t>Manual &amp; Ancillary</t>
  </si>
  <si>
    <t>T04500</t>
  </si>
  <si>
    <t>Casuals</t>
  </si>
  <si>
    <t>Casual &amp; Agency Staff</t>
  </si>
  <si>
    <t>T04600</t>
  </si>
  <si>
    <t>Agency</t>
  </si>
  <si>
    <t>Total Staff Salaries</t>
  </si>
  <si>
    <t>T05010</t>
  </si>
  <si>
    <t>Recruitment</t>
  </si>
  <si>
    <t>Staff Related Expenditure</t>
  </si>
  <si>
    <t>T05020</t>
  </si>
  <si>
    <t>Training</t>
  </si>
  <si>
    <t>T05030</t>
  </si>
  <si>
    <t>Hospitality</t>
  </si>
  <si>
    <t>T05050</t>
  </si>
  <si>
    <t>Travel &amp; Subsistence</t>
  </si>
  <si>
    <t>T05060</t>
  </si>
  <si>
    <t>Uniforms etc</t>
  </si>
  <si>
    <t>T05090</t>
  </si>
  <si>
    <t>Accommodation - Staff Expenses</t>
  </si>
  <si>
    <t>T10010</t>
  </si>
  <si>
    <t>Cleaning</t>
  </si>
  <si>
    <t>Estates Recharges</t>
  </si>
  <si>
    <t>T10020</t>
  </si>
  <si>
    <t>Pest Control</t>
  </si>
  <si>
    <t>T10030</t>
  </si>
  <si>
    <t>Waste Disposal</t>
  </si>
  <si>
    <t>T15050</t>
  </si>
  <si>
    <t>Electricity</t>
  </si>
  <si>
    <t>T15055</t>
  </si>
  <si>
    <t>Gas</t>
  </si>
  <si>
    <t>T15060</t>
  </si>
  <si>
    <t>Water</t>
  </si>
  <si>
    <t>T15070</t>
  </si>
  <si>
    <t>Premises Rates</t>
  </si>
  <si>
    <t>T15025</t>
  </si>
  <si>
    <t>Security</t>
  </si>
  <si>
    <t>T15010</t>
  </si>
  <si>
    <t>Defects</t>
  </si>
  <si>
    <t>Maintenance</t>
  </si>
  <si>
    <t>T15019</t>
  </si>
  <si>
    <t>Minor Repairs</t>
  </si>
  <si>
    <t>T15015</t>
  </si>
  <si>
    <t>T15020</t>
  </si>
  <si>
    <t>Secur Contracts - PPM</t>
  </si>
  <si>
    <t>T15030</t>
  </si>
  <si>
    <t>Fire Precaution - PPM</t>
  </si>
  <si>
    <t>T15040</t>
  </si>
  <si>
    <t>Grounds Maintenance - PPM</t>
  </si>
  <si>
    <t>T10015</t>
  </si>
  <si>
    <t>Cleaning Deep</t>
  </si>
  <si>
    <t>Cleaning - Operational</t>
  </si>
  <si>
    <t>T10040</t>
  </si>
  <si>
    <t>Specialist Cleaning</t>
  </si>
  <si>
    <t>T10060</t>
  </si>
  <si>
    <t>Laundry Cleaning &amp; Hire</t>
  </si>
  <si>
    <t>T15080</t>
  </si>
  <si>
    <t>Rent &amp; Service Expenses</t>
  </si>
  <si>
    <t>Other Operational Expenditure</t>
  </si>
  <si>
    <t>T20010</t>
  </si>
  <si>
    <t>Equipment Repairs</t>
  </si>
  <si>
    <t>Equipment - Operational</t>
  </si>
  <si>
    <t>T20020</t>
  </si>
  <si>
    <t>Equipment Rentals</t>
  </si>
  <si>
    <t>T20040</t>
  </si>
  <si>
    <t>Equipment Consumables</t>
  </si>
  <si>
    <t xml:space="preserve">Equipment - Consumables </t>
  </si>
  <si>
    <t>T20080</t>
  </si>
  <si>
    <t>Equipment Purchases</t>
  </si>
  <si>
    <t>T20090</t>
  </si>
  <si>
    <t>Equipment Furniture</t>
  </si>
  <si>
    <t>T25010</t>
  </si>
  <si>
    <t>Office Expenses</t>
  </si>
  <si>
    <t>T25020</t>
  </si>
  <si>
    <t>Telephones</t>
  </si>
  <si>
    <t>T25040</t>
  </si>
  <si>
    <t>Health &amp; Safety</t>
  </si>
  <si>
    <t>T25050</t>
  </si>
  <si>
    <t>Admin - prof fees</t>
  </si>
  <si>
    <t>T25060</t>
  </si>
  <si>
    <t>Licences</t>
  </si>
  <si>
    <t>T25070</t>
  </si>
  <si>
    <t>Vehicle Expenses</t>
  </si>
  <si>
    <t>T25075</t>
  </si>
  <si>
    <t>Trans and haulage</t>
  </si>
  <si>
    <t>T25090</t>
  </si>
  <si>
    <t>Insurance</t>
  </si>
  <si>
    <t>T25500</t>
  </si>
  <si>
    <t>Sundry Expenditure</t>
  </si>
  <si>
    <t>T40100</t>
  </si>
  <si>
    <t>Food and drink</t>
  </si>
  <si>
    <t>T40500</t>
  </si>
  <si>
    <t>Misc</t>
  </si>
  <si>
    <t>T54200</t>
  </si>
  <si>
    <t>Marketing</t>
  </si>
  <si>
    <t>T54300</t>
  </si>
  <si>
    <t>T54600</t>
  </si>
  <si>
    <t>T54700</t>
  </si>
  <si>
    <t>Total Controllable Expenditure</t>
  </si>
  <si>
    <t>Operating Surplus/(Deficit)</t>
  </si>
  <si>
    <t>C00000</t>
  </si>
  <si>
    <t>Long Term Maintenance</t>
  </si>
  <si>
    <t>T90000</t>
  </si>
  <si>
    <t>Depreciation</t>
  </si>
  <si>
    <t>Sub Total Non Controllable Expenditure</t>
  </si>
  <si>
    <t>Net Surplus/(Deficit)</t>
  </si>
  <si>
    <t>Yr 0</t>
  </si>
  <si>
    <t>Yr 1</t>
  </si>
  <si>
    <t>Yr 2</t>
  </si>
  <si>
    <t>Yr 3</t>
  </si>
  <si>
    <t>Yr 4</t>
  </si>
  <si>
    <t>Yr 5</t>
  </si>
  <si>
    <t>Yr 6</t>
  </si>
  <si>
    <t>Yr 7</t>
  </si>
  <si>
    <t>Yr 8</t>
  </si>
  <si>
    <t>Yr 9</t>
  </si>
  <si>
    <t>Yr 10</t>
  </si>
  <si>
    <t>Yr 11</t>
  </si>
  <si>
    <t>Yr 12</t>
  </si>
  <si>
    <t>Yr 13</t>
  </si>
  <si>
    <t>Yr 14</t>
  </si>
  <si>
    <t>Yr 15</t>
  </si>
  <si>
    <t>Yr 16</t>
  </si>
  <si>
    <t>Yr 17</t>
  </si>
  <si>
    <t>Yr 18</t>
  </si>
  <si>
    <t>Yr 19</t>
  </si>
  <si>
    <t>Yr 20</t>
  </si>
  <si>
    <t>Yr 21</t>
  </si>
  <si>
    <t>Yr 22</t>
  </si>
  <si>
    <t>Yr 23</t>
  </si>
  <si>
    <t>Yr 24</t>
  </si>
  <si>
    <t>Yr 25</t>
  </si>
  <si>
    <t>Yr 26</t>
  </si>
  <si>
    <t>Yr 27</t>
  </si>
  <si>
    <t>Yr 28</t>
  </si>
  <si>
    <t>Yr 29</t>
  </si>
  <si>
    <t>Yr 30</t>
  </si>
  <si>
    <t>Utilities</t>
  </si>
  <si>
    <t>Total cash (outflows)</t>
  </si>
  <si>
    <t>Total cash inflows</t>
  </si>
  <si>
    <t>NPV</t>
  </si>
  <si>
    <t>1)</t>
  </si>
  <si>
    <t>2)</t>
  </si>
  <si>
    <t>3)</t>
  </si>
  <si>
    <t>4)</t>
  </si>
  <si>
    <t>5)</t>
  </si>
  <si>
    <t>6)</t>
  </si>
  <si>
    <t>7)</t>
  </si>
  <si>
    <t xml:space="preserve">Cumulative </t>
  </si>
  <si>
    <t>Discount Factor</t>
  </si>
  <si>
    <t xml:space="preserve">Present Value of Future Cash Flows </t>
  </si>
  <si>
    <t>IRR</t>
  </si>
  <si>
    <t>8)</t>
  </si>
  <si>
    <t>Discount Factor (7.5%)</t>
  </si>
  <si>
    <t>Payback Year</t>
  </si>
  <si>
    <t>9)</t>
  </si>
  <si>
    <t xml:space="preserve">Opportunity cost of closing current facility for duration of project </t>
  </si>
  <si>
    <t>EBITDA (Earnings before interest, tax, depreciation &amp; amortisation)</t>
  </si>
  <si>
    <t>EBIT (Earnings before interest &amp; tax)</t>
  </si>
  <si>
    <t>INVESTMENT APPRAISAL FOR Project Initiation Document (PID)</t>
  </si>
  <si>
    <t>Incremental Facilities Management costs:</t>
  </si>
  <si>
    <t>Incremental Staff Costs</t>
  </si>
  <si>
    <t>Incremental Costs of undertaking new Research</t>
  </si>
  <si>
    <t xml:space="preserve">Incremental Costs of running new Teaching Courses </t>
  </si>
  <si>
    <t>Additional external funding available for new Research</t>
  </si>
  <si>
    <t>Additional revenue from running new Teaching Courses</t>
  </si>
  <si>
    <t>Other Costs (please specify)</t>
  </si>
  <si>
    <t>Other income (please specify)</t>
  </si>
  <si>
    <t>Assumed Inflation Rate</t>
  </si>
  <si>
    <t>Assumed Pay Inflation</t>
  </si>
  <si>
    <t>Useful Economic Life for Software</t>
  </si>
  <si>
    <t>Useful Economic Life for Hardware</t>
  </si>
  <si>
    <t>Useful Economic Life for Fixtures &amp; Fittings</t>
  </si>
  <si>
    <t>Useful Economic Life for Major Refurbishment</t>
  </si>
  <si>
    <t>Useful Economic Life for New Build</t>
  </si>
  <si>
    <t>years</t>
  </si>
  <si>
    <t>Total</t>
  </si>
  <si>
    <t>Cash inflows (to be entered as positive figure)</t>
  </si>
  <si>
    <t>Software</t>
  </si>
  <si>
    <t>Hardware</t>
  </si>
  <si>
    <t>Fixtures &amp; Fittings</t>
  </si>
  <si>
    <t>Major Refurbishment</t>
  </si>
  <si>
    <t>New Build</t>
  </si>
  <si>
    <t>Type of investment</t>
  </si>
  <si>
    <t>TYPE OF INVESTMENT (choose from drop down box)</t>
  </si>
  <si>
    <t>Sub Total Initial Capex Investment</t>
  </si>
  <si>
    <t>Cash (outflows to be entered as negative figures)</t>
  </si>
  <si>
    <t>Useful Economic Life for Minor Refurbishment</t>
  </si>
  <si>
    <t>Minor Refurbishment</t>
  </si>
  <si>
    <t xml:space="preserve">PROJECT TITLE </t>
  </si>
  <si>
    <t>WHAT WOULD BE THE FINANCIAL EFFECTS IF THE PROJECT DOES NOT HAPPEN?</t>
  </si>
  <si>
    <t xml:space="preserve">Please answer the following questions: </t>
  </si>
  <si>
    <t>What type of activity currently takes place in the area designated for this project? (teaching, research or other)</t>
  </si>
  <si>
    <t>Will new activities be taking place in the designated area if the project goes ahead?</t>
  </si>
  <si>
    <t xml:space="preserve">If the answer to Q2.2 is yes, will the current activities be carried on in another part of the College? </t>
  </si>
  <si>
    <t xml:space="preserve">If the answer to Q2.2 is no, what is the life expectancy of the current activities if the project does not go ahead? </t>
  </si>
  <si>
    <t xml:space="preserve">If the project does not go ahead what will be the annual loss of income? </t>
  </si>
  <si>
    <t xml:space="preserve">If the project does not go ahead what will be the annual cost saving?  </t>
  </si>
  <si>
    <t>If the project does not go ahead will there be potential redundancies and what are the associated costs?</t>
  </si>
  <si>
    <t xml:space="preserve">If the project does not go ahead will there be a detrimental cost effect to the rest of the building? (e.g higher maintenance costs)  </t>
  </si>
  <si>
    <t>If the project does not go ahead will there be a loss of intangible assets i.e. Reputation or goodwill</t>
  </si>
  <si>
    <t>Instructions for completing financial modelling for Project Initiation Document</t>
  </si>
  <si>
    <t xml:space="preserve">Your Faculty Finance Officer must help you to complete the Investment Appraisal for your project.  </t>
  </si>
  <si>
    <t>Only cells that are shaded in purple should be completed.  The other cells are formula driven and have been protected.</t>
  </si>
  <si>
    <t xml:space="preserve">Please specify the title of the project in cell C2. </t>
  </si>
  <si>
    <t>Choose the type of project in cell E4.  A drop down list of project types will appear and the most appropriate category should be selected.  This will determine the useful economic life (depreciation rate).</t>
  </si>
  <si>
    <t xml:space="preserve">Future income streams that will be generated from the completion of the project should be entered into the following cell ranges:  </t>
  </si>
  <si>
    <t xml:space="preserve">Once all of the above steps have been completed the Net Present Value (NPV) and the Internal Rate of Return (IRR) will be automatically calculated.  The assumed discount factor for the future cashflows is 7.5%. </t>
  </si>
  <si>
    <t>10)</t>
  </si>
  <si>
    <t>Construction</t>
  </si>
  <si>
    <t>Project Design &amp; Professional Fees</t>
  </si>
  <si>
    <t>Decant/Recant Costs</t>
  </si>
  <si>
    <t>Enabling Works</t>
  </si>
  <si>
    <t>Project Feasibility Costs</t>
  </si>
  <si>
    <t>ICT Direct Costs</t>
  </si>
  <si>
    <t>Fit Out &amp; Furnishings</t>
  </si>
  <si>
    <t>Other Costs</t>
  </si>
  <si>
    <t>Sub Total Incremental Costs</t>
  </si>
  <si>
    <t>Sub Total Incremental FM Costs</t>
  </si>
  <si>
    <t>Grounds Maintenance</t>
  </si>
  <si>
    <t>Maintenance (Reactive &amp; Planned)</t>
  </si>
  <si>
    <t xml:space="preserve">The total capital cost of the project should be entered into cells C19 - C26 as a minus figure (cash outflow). </t>
  </si>
  <si>
    <t xml:space="preserve">The opportunity cost of the project ie the cost of closing the current facilities and/or providing temporary facilities during the life of the project, should be entered in cell C27 as a minus figure. </t>
  </si>
  <si>
    <t xml:space="preserve">The first year incremental costs that will be incurred once the project has completed should be entered in cells D31-41 as minus figures.  The formula will then calculate future years using an inflation rate of 3% and pay inflation rate of 2.5%. </t>
  </si>
  <si>
    <t>Research income = D-AG 49</t>
  </si>
  <si>
    <t>Teaching income = D-AG 50</t>
  </si>
  <si>
    <t>Other income = D-AG 51</t>
  </si>
  <si>
    <t>The payback year of the project should be entered in cell C69.  This can be found by adding the year at which the cumulative cash flows on line 57 become positive.  If the figures are all negative there is no payback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</si>
</sst>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Red]\(#,##0\);&quot; - &quot;"/>
    <numFmt numFmtId="165" formatCode="#,##0;[Red]\(#,##0\)"/>
    <numFmt numFmtId="166" formatCode="&quot;£&quot;#,##0"/>
    <numFmt numFmtId="167" formatCode="0.0"/>
    <numFmt numFmtId="168" formatCode="0.00000"/>
    <numFmt numFmtId="169" formatCode="0.0%"/>
  </numFmts>
  <fonts count="14" x14ac:knownFonts="1">
    <font>
      <sz val="10"/>
      <name val="Arial"/>
    </font>
    <font>
      <sz val="10"/>
      <name val="Arial"/>
      <family val="2"/>
    </font>
    <font>
      <b/>
      <sz val="10"/>
      <color indexed="10"/>
      <name val="Arial"/>
      <family val="2"/>
    </font>
    <font>
      <b/>
      <u/>
      <sz val="12"/>
      <name val="Arial"/>
      <family val="2"/>
    </font>
    <font>
      <b/>
      <sz val="10"/>
      <name val="Arial"/>
      <family val="2"/>
    </font>
    <font>
      <b/>
      <sz val="12"/>
      <name val="Arial"/>
      <family val="2"/>
    </font>
    <font>
      <b/>
      <i/>
      <sz val="12"/>
      <name val="Arial"/>
      <family val="2"/>
    </font>
    <font>
      <sz val="10"/>
      <name val="Arial"/>
      <family val="2"/>
    </font>
    <font>
      <b/>
      <u/>
      <sz val="10"/>
      <name val="Arial"/>
      <family val="2"/>
    </font>
    <font>
      <sz val="12"/>
      <name val="Arial"/>
      <family val="2"/>
    </font>
    <font>
      <b/>
      <sz val="10"/>
      <color rgb="FFFF0000"/>
      <name val="Arial"/>
      <family val="2"/>
    </font>
    <font>
      <sz val="10"/>
      <color rgb="FFFF0000"/>
      <name val="Arial"/>
      <family val="2"/>
    </font>
    <font>
      <sz val="10"/>
      <color theme="0"/>
      <name val="Arial"/>
      <family val="2"/>
    </font>
    <font>
      <b/>
      <i/>
      <sz val="10"/>
      <name val="Arial"/>
      <family val="2"/>
    </font>
  </fonts>
  <fills count="7">
    <fill>
      <patternFill patternType="none"/>
    </fill>
    <fill>
      <patternFill patternType="gray125"/>
    </fill>
    <fill>
      <patternFill patternType="solid">
        <fgColor rgb="FFFFFF99"/>
        <bgColor indexed="64"/>
      </patternFill>
    </fill>
    <fill>
      <patternFill patternType="solid">
        <fgColor rgb="FFFF99CC"/>
        <bgColor indexed="64"/>
      </patternFill>
    </fill>
    <fill>
      <patternFill patternType="solid">
        <fgColor theme="3" tint="0.59999389629810485"/>
        <bgColor indexed="64"/>
      </patternFill>
    </fill>
    <fill>
      <patternFill patternType="solid">
        <fgColor theme="8" tint="0.39994506668294322"/>
        <bgColor indexed="64"/>
      </patternFill>
    </fill>
    <fill>
      <patternFill patternType="solid">
        <fgColor theme="7" tint="0.39997558519241921"/>
        <bgColor indexed="64"/>
      </patternFill>
    </fill>
  </fills>
  <borders count="2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auto="1"/>
      </top>
      <bottom style="thick">
        <color auto="1"/>
      </bottom>
      <diagonal/>
    </border>
    <border>
      <left style="thick">
        <color rgb="FF7030A0"/>
      </left>
      <right style="thick">
        <color rgb="FF7030A0"/>
      </right>
      <top style="thick">
        <color rgb="FF7030A0"/>
      </top>
      <bottom style="thick">
        <color rgb="FF7030A0"/>
      </bottom>
      <diagonal/>
    </border>
  </borders>
  <cellStyleXfs count="2">
    <xf numFmtId="0" fontId="0" fillId="0" borderId="0"/>
    <xf numFmtId="9" fontId="1" fillId="0" borderId="0" applyFont="0" applyFill="0" applyBorder="0" applyAlignment="0" applyProtection="0"/>
  </cellStyleXfs>
  <cellXfs count="142">
    <xf numFmtId="0" fontId="0" fillId="0" borderId="0" xfId="0"/>
    <xf numFmtId="0" fontId="2" fillId="0" borderId="0" xfId="0" applyFont="1" applyFill="1"/>
    <xf numFmtId="0" fontId="0" fillId="0" borderId="0" xfId="0" applyFill="1"/>
    <xf numFmtId="0" fontId="3" fillId="0" borderId="0" xfId="0" applyFont="1" applyFill="1"/>
    <xf numFmtId="0" fontId="4" fillId="0" borderId="0" xfId="0" applyFont="1" applyFill="1"/>
    <xf numFmtId="0" fontId="5" fillId="0" borderId="0" xfId="0" applyFont="1" applyFill="1"/>
    <xf numFmtId="0" fontId="4" fillId="0" borderId="1" xfId="0" applyFont="1" applyFill="1" applyBorder="1" applyAlignment="1">
      <alignment horizontal="center"/>
    </xf>
    <xf numFmtId="0" fontId="4" fillId="0" borderId="1" xfId="0" applyFont="1" applyFill="1" applyBorder="1"/>
    <xf numFmtId="0" fontId="4" fillId="0" borderId="2" xfId="0" applyFont="1" applyFill="1" applyBorder="1" applyAlignment="1">
      <alignment vertical="center"/>
    </xf>
    <xf numFmtId="17" fontId="4" fillId="2" borderId="3" xfId="0" applyNumberFormat="1" applyFont="1" applyFill="1" applyBorder="1" applyAlignment="1">
      <alignment horizontal="center" vertical="center"/>
    </xf>
    <xf numFmtId="17" fontId="4" fillId="3" borderId="3" xfId="0" applyNumberFormat="1" applyFont="1" applyFill="1" applyBorder="1" applyAlignment="1">
      <alignment horizontal="center" vertical="center"/>
    </xf>
    <xf numFmtId="17" fontId="4" fillId="3" borderId="4" xfId="0" applyNumberFormat="1" applyFont="1" applyFill="1" applyBorder="1" applyAlignment="1">
      <alignment horizontal="center" vertical="center"/>
    </xf>
    <xf numFmtId="17" fontId="4" fillId="3" borderId="3" xfId="0" applyNumberFormat="1" applyFont="1" applyFill="1" applyBorder="1" applyAlignment="1">
      <alignment horizontal="center" vertical="center" wrapText="1"/>
    </xf>
    <xf numFmtId="17" fontId="4" fillId="0" borderId="2" xfId="0" applyNumberFormat="1" applyFont="1" applyFill="1" applyBorder="1" applyAlignment="1">
      <alignment horizontal="center" vertical="center"/>
    </xf>
    <xf numFmtId="17" fontId="4" fillId="0" borderId="5" xfId="0" applyNumberFormat="1" applyFont="1" applyFill="1" applyBorder="1" applyAlignment="1">
      <alignment horizontal="center" vertical="center"/>
    </xf>
    <xf numFmtId="17" fontId="4" fillId="4" borderId="2" xfId="0" applyNumberFormat="1" applyFont="1" applyFill="1" applyBorder="1" applyAlignment="1">
      <alignment horizontal="center" vertical="center" wrapText="1"/>
    </xf>
    <xf numFmtId="17" fontId="4" fillId="0" borderId="2" xfId="0" applyNumberFormat="1" applyFont="1" applyFill="1" applyBorder="1" applyAlignment="1">
      <alignment horizontal="center" vertical="center" wrapText="1"/>
    </xf>
    <xf numFmtId="9" fontId="4" fillId="0" borderId="2" xfId="1" applyFont="1" applyFill="1" applyBorder="1" applyAlignment="1">
      <alignment horizontal="center" vertical="center" wrapText="1"/>
    </xf>
    <xf numFmtId="3" fontId="0" fillId="2" borderId="0" xfId="0" applyNumberFormat="1" applyFill="1"/>
    <xf numFmtId="3" fontId="0" fillId="3" borderId="0" xfId="0" applyNumberFormat="1" applyFill="1"/>
    <xf numFmtId="0" fontId="4" fillId="3" borderId="6" xfId="0" applyFont="1" applyFill="1" applyBorder="1"/>
    <xf numFmtId="0" fontId="0" fillId="4" borderId="6" xfId="0" applyFill="1" applyBorder="1"/>
    <xf numFmtId="0" fontId="0" fillId="0" borderId="6" xfId="0" applyFill="1" applyBorder="1"/>
    <xf numFmtId="0" fontId="6" fillId="0" borderId="0" xfId="0" applyFont="1" applyFill="1"/>
    <xf numFmtId="0" fontId="0" fillId="2" borderId="0" xfId="0" applyFill="1"/>
    <xf numFmtId="0" fontId="0" fillId="3" borderId="0" xfId="0" applyFill="1"/>
    <xf numFmtId="3" fontId="0" fillId="0" borderId="0" xfId="0" applyNumberFormat="1" applyFill="1"/>
    <xf numFmtId="164" fontId="0" fillId="2" borderId="0" xfId="0" applyNumberFormat="1" applyFill="1"/>
    <xf numFmtId="164" fontId="0" fillId="3" borderId="0" xfId="0" applyNumberFormat="1" applyFill="1"/>
    <xf numFmtId="164" fontId="4" fillId="3" borderId="6" xfId="0" applyNumberFormat="1" applyFont="1" applyFill="1" applyBorder="1"/>
    <xf numFmtId="164" fontId="0" fillId="4" borderId="6" xfId="0" applyNumberFormat="1" applyFill="1" applyBorder="1"/>
    <xf numFmtId="165" fontId="4" fillId="0" borderId="6" xfId="0" applyNumberFormat="1" applyFont="1" applyFill="1" applyBorder="1"/>
    <xf numFmtId="9" fontId="4" fillId="0" borderId="6" xfId="1" applyNumberFormat="1" applyFont="1" applyFill="1" applyBorder="1"/>
    <xf numFmtId="164" fontId="4" fillId="2" borderId="0" xfId="0" applyNumberFormat="1" applyFont="1" applyFill="1"/>
    <xf numFmtId="164" fontId="4" fillId="3" borderId="0" xfId="0" applyNumberFormat="1" applyFont="1" applyFill="1"/>
    <xf numFmtId="3" fontId="4" fillId="0" borderId="0" xfId="0" applyNumberFormat="1" applyFont="1" applyFill="1"/>
    <xf numFmtId="0" fontId="7" fillId="0" borderId="0" xfId="0" applyFont="1" applyFill="1"/>
    <xf numFmtId="164" fontId="7" fillId="2" borderId="0" xfId="0" applyNumberFormat="1" applyFont="1" applyFill="1"/>
    <xf numFmtId="164" fontId="7" fillId="3" borderId="0" xfId="0" applyNumberFormat="1" applyFont="1" applyFill="1"/>
    <xf numFmtId="164" fontId="0" fillId="4" borderId="3" xfId="0" applyNumberFormat="1" applyFill="1" applyBorder="1"/>
    <xf numFmtId="164" fontId="0" fillId="0" borderId="3" xfId="0" applyNumberFormat="1" applyFill="1" applyBorder="1"/>
    <xf numFmtId="9" fontId="0" fillId="0" borderId="3" xfId="0" applyNumberFormat="1" applyFill="1" applyBorder="1"/>
    <xf numFmtId="164" fontId="4" fillId="2" borderId="7" xfId="0" applyNumberFormat="1" applyFont="1" applyFill="1" applyBorder="1"/>
    <xf numFmtId="164" fontId="4" fillId="3" borderId="7" xfId="0" applyNumberFormat="1" applyFont="1" applyFill="1" applyBorder="1"/>
    <xf numFmtId="164" fontId="4" fillId="3" borderId="2" xfId="0" applyNumberFormat="1" applyFont="1" applyFill="1" applyBorder="1"/>
    <xf numFmtId="3" fontId="4" fillId="0" borderId="7" xfId="0" applyNumberFormat="1" applyFont="1" applyFill="1" applyBorder="1"/>
    <xf numFmtId="164" fontId="4" fillId="0" borderId="3" xfId="0" applyNumberFormat="1" applyFont="1" applyFill="1" applyBorder="1"/>
    <xf numFmtId="9" fontId="4" fillId="0" borderId="3" xfId="0" applyNumberFormat="1" applyFont="1" applyFill="1" applyBorder="1"/>
    <xf numFmtId="164" fontId="0" fillId="0" borderId="6" xfId="0" applyNumberFormat="1" applyFill="1" applyBorder="1"/>
    <xf numFmtId="9" fontId="0" fillId="0" borderId="6" xfId="0" applyNumberFormat="1" applyFill="1" applyBorder="1"/>
    <xf numFmtId="164" fontId="0" fillId="0" borderId="0" xfId="0" applyNumberFormat="1" applyFill="1"/>
    <xf numFmtId="165" fontId="4" fillId="0" borderId="3" xfId="0" applyNumberFormat="1" applyFont="1" applyFill="1" applyBorder="1"/>
    <xf numFmtId="9" fontId="4" fillId="0" borderId="3" xfId="1" applyNumberFormat="1" applyFont="1" applyFill="1" applyBorder="1"/>
    <xf numFmtId="164" fontId="4" fillId="2" borderId="8" xfId="0" applyNumberFormat="1" applyFont="1" applyFill="1" applyBorder="1"/>
    <xf numFmtId="164" fontId="4" fillId="3" borderId="8" xfId="0" applyNumberFormat="1" applyFont="1" applyFill="1" applyBorder="1"/>
    <xf numFmtId="164" fontId="4" fillId="3" borderId="9" xfId="0" applyNumberFormat="1" applyFont="1" applyFill="1" applyBorder="1"/>
    <xf numFmtId="3" fontId="4" fillId="0" borderId="8" xfId="0" applyNumberFormat="1" applyFont="1" applyFill="1" applyBorder="1"/>
    <xf numFmtId="164" fontId="4" fillId="0" borderId="6" xfId="0" applyNumberFormat="1" applyFont="1" applyFill="1" applyBorder="1"/>
    <xf numFmtId="9" fontId="4" fillId="0" borderId="6" xfId="0" applyNumberFormat="1" applyFont="1" applyFill="1" applyBorder="1"/>
    <xf numFmtId="3" fontId="4" fillId="0" borderId="0" xfId="0" applyNumberFormat="1" applyFont="1" applyFill="1" applyBorder="1"/>
    <xf numFmtId="3" fontId="7" fillId="0" borderId="0" xfId="0" applyNumberFormat="1" applyFont="1" applyFill="1"/>
    <xf numFmtId="3" fontId="0" fillId="0" borderId="0" xfId="0" applyNumberFormat="1" applyFill="1" applyBorder="1"/>
    <xf numFmtId="165" fontId="8" fillId="0" borderId="3" xfId="0" applyNumberFormat="1" applyFont="1" applyFill="1" applyBorder="1"/>
    <xf numFmtId="0" fontId="5" fillId="0" borderId="0" xfId="0" applyFont="1" applyFill="1" applyAlignment="1">
      <alignment vertical="center"/>
    </xf>
    <xf numFmtId="3" fontId="9" fillId="0" borderId="0" xfId="0" applyNumberFormat="1" applyFont="1" applyFill="1" applyAlignment="1">
      <alignment vertical="center"/>
    </xf>
    <xf numFmtId="164" fontId="5" fillId="2" borderId="7" xfId="0" applyNumberFormat="1" applyFont="1" applyFill="1" applyBorder="1" applyAlignment="1">
      <alignment vertical="center"/>
    </xf>
    <xf numFmtId="164" fontId="5" fillId="3" borderId="7" xfId="0" applyNumberFormat="1" applyFont="1" applyFill="1" applyBorder="1" applyAlignment="1">
      <alignment vertical="center"/>
    </xf>
    <xf numFmtId="164" fontId="5" fillId="3" borderId="2" xfId="0" applyNumberFormat="1" applyFont="1" applyFill="1" applyBorder="1" applyAlignment="1">
      <alignment vertical="center"/>
    </xf>
    <xf numFmtId="3" fontId="5" fillId="0" borderId="7" xfId="0" applyNumberFormat="1" applyFont="1" applyFill="1" applyBorder="1" applyAlignment="1">
      <alignment vertical="center"/>
    </xf>
    <xf numFmtId="164" fontId="0" fillId="4" borderId="2" xfId="0" applyNumberFormat="1" applyFill="1" applyBorder="1"/>
    <xf numFmtId="164" fontId="0" fillId="0" borderId="2" xfId="0" applyNumberFormat="1" applyFill="1" applyBorder="1"/>
    <xf numFmtId="9" fontId="0" fillId="0" borderId="2" xfId="0" applyNumberFormat="1" applyFill="1" applyBorder="1"/>
    <xf numFmtId="164" fontId="10" fillId="2" borderId="0" xfId="0" applyNumberFormat="1" applyFont="1" applyFill="1"/>
    <xf numFmtId="164" fontId="5" fillId="2" borderId="10" xfId="0" applyNumberFormat="1" applyFont="1" applyFill="1" applyBorder="1" applyAlignment="1">
      <alignment vertical="center"/>
    </xf>
    <xf numFmtId="164" fontId="5" fillId="3" borderId="10" xfId="0" applyNumberFormat="1" applyFont="1" applyFill="1" applyBorder="1" applyAlignment="1">
      <alignment vertical="center"/>
    </xf>
    <xf numFmtId="3" fontId="5" fillId="0" borderId="10" xfId="0" applyNumberFormat="1" applyFont="1" applyFill="1" applyBorder="1" applyAlignment="1">
      <alignment vertical="center"/>
    </xf>
    <xf numFmtId="0" fontId="4" fillId="0" borderId="0" xfId="0" applyFont="1"/>
    <xf numFmtId="0" fontId="3" fillId="0" borderId="0" xfId="0" applyFont="1"/>
    <xf numFmtId="164" fontId="4" fillId="4" borderId="6" xfId="0" applyNumberFormat="1" applyFont="1" applyFill="1" applyBorder="1"/>
    <xf numFmtId="164" fontId="4" fillId="4" borderId="3" xfId="0" applyNumberFormat="1" applyFont="1" applyFill="1" applyBorder="1"/>
    <xf numFmtId="0" fontId="1" fillId="0" borderId="0" xfId="0" applyFont="1"/>
    <xf numFmtId="0" fontId="3" fillId="0" borderId="0" xfId="0" applyFont="1" applyProtection="1">
      <protection locked="0"/>
    </xf>
    <xf numFmtId="0" fontId="0" fillId="0" borderId="0" xfId="0" applyProtection="1">
      <protection locked="0"/>
    </xf>
    <xf numFmtId="0" fontId="1" fillId="5" borderId="26" xfId="0" applyFont="1" applyFill="1" applyBorder="1" applyProtection="1">
      <protection locked="0"/>
    </xf>
    <xf numFmtId="0" fontId="1" fillId="0" borderId="0" xfId="0" applyFont="1" applyProtection="1">
      <protection locked="0"/>
    </xf>
    <xf numFmtId="0" fontId="4" fillId="0" borderId="0" xfId="0" applyFont="1" applyAlignment="1" applyProtection="1">
      <alignment horizontal="center"/>
      <protection locked="0"/>
    </xf>
    <xf numFmtId="3" fontId="0" fillId="0" borderId="0" xfId="0" applyNumberFormat="1" applyProtection="1">
      <protection locked="0"/>
    </xf>
    <xf numFmtId="0" fontId="4" fillId="0" borderId="0" xfId="0" applyFont="1" applyProtection="1">
      <protection locked="0"/>
    </xf>
    <xf numFmtId="0" fontId="7" fillId="0" borderId="0" xfId="0" applyFont="1" applyProtection="1">
      <protection locked="0"/>
    </xf>
    <xf numFmtId="3" fontId="0" fillId="6" borderId="0" xfId="0" applyNumberFormat="1" applyFill="1" applyProtection="1">
      <protection locked="0"/>
    </xf>
    <xf numFmtId="3" fontId="4" fillId="0" borderId="0" xfId="0" applyNumberFormat="1" applyFont="1" applyProtection="1">
      <protection locked="0"/>
    </xf>
    <xf numFmtId="0" fontId="4" fillId="0" borderId="0" xfId="0" applyFont="1" applyBorder="1" applyProtection="1">
      <protection locked="0"/>
    </xf>
    <xf numFmtId="0" fontId="10" fillId="0" borderId="0" xfId="0" applyFont="1" applyProtection="1">
      <protection locked="0"/>
    </xf>
    <xf numFmtId="3" fontId="4" fillId="0" borderId="25" xfId="0" applyNumberFormat="1" applyFont="1" applyBorder="1" applyProtection="1">
      <protection locked="0"/>
    </xf>
    <xf numFmtId="0" fontId="4" fillId="0" borderId="11" xfId="0" applyFont="1" applyBorder="1" applyProtection="1">
      <protection locked="0"/>
    </xf>
    <xf numFmtId="0" fontId="4" fillId="0" borderId="13" xfId="0" applyFont="1" applyBorder="1" applyProtection="1">
      <protection locked="0"/>
    </xf>
    <xf numFmtId="0" fontId="4" fillId="0" borderId="15" xfId="0" applyFont="1" applyBorder="1" applyProtection="1">
      <protection locked="0"/>
    </xf>
    <xf numFmtId="3" fontId="4" fillId="6" borderId="16" xfId="0" applyNumberFormat="1" applyFont="1" applyFill="1" applyBorder="1" applyProtection="1">
      <protection locked="0"/>
    </xf>
    <xf numFmtId="3" fontId="0" fillId="0" borderId="0" xfId="0" applyNumberFormat="1" applyProtection="1"/>
    <xf numFmtId="3" fontId="4" fillId="0" borderId="0" xfId="0" applyNumberFormat="1" applyFont="1" applyProtection="1"/>
    <xf numFmtId="0" fontId="0" fillId="0" borderId="0" xfId="0" applyProtection="1"/>
    <xf numFmtId="3" fontId="4" fillId="0" borderId="7" xfId="0" applyNumberFormat="1" applyFont="1" applyBorder="1" applyProtection="1"/>
    <xf numFmtId="3" fontId="10" fillId="0" borderId="0" xfId="0" applyNumberFormat="1" applyFont="1" applyProtection="1"/>
    <xf numFmtId="3" fontId="10" fillId="0" borderId="0" xfId="0" applyNumberFormat="1" applyFont="1" applyFill="1" applyProtection="1"/>
    <xf numFmtId="167" fontId="0" fillId="0" borderId="0" xfId="0" applyNumberFormat="1" applyProtection="1"/>
    <xf numFmtId="168" fontId="0" fillId="0" borderId="0" xfId="0" applyNumberFormat="1" applyProtection="1"/>
    <xf numFmtId="3" fontId="4" fillId="0" borderId="25" xfId="0" applyNumberFormat="1" applyFont="1" applyBorder="1" applyProtection="1"/>
    <xf numFmtId="3" fontId="4" fillId="0" borderId="12" xfId="0" applyNumberFormat="1" applyFont="1" applyBorder="1" applyProtection="1"/>
    <xf numFmtId="9" fontId="4" fillId="0" borderId="14" xfId="1" applyFont="1" applyBorder="1" applyProtection="1"/>
    <xf numFmtId="0" fontId="11" fillId="0" borderId="17" xfId="0" applyFont="1" applyBorder="1" applyProtection="1"/>
    <xf numFmtId="9" fontId="10" fillId="0" borderId="18" xfId="1" applyFont="1" applyBorder="1" applyAlignment="1" applyProtection="1">
      <alignment horizontal="right"/>
    </xf>
    <xf numFmtId="0" fontId="11" fillId="0" borderId="19" xfId="0" applyFont="1" applyBorder="1" applyProtection="1"/>
    <xf numFmtId="0" fontId="11" fillId="0" borderId="20" xfId="0" applyFont="1" applyBorder="1" applyProtection="1"/>
    <xf numFmtId="169" fontId="10" fillId="0" borderId="0" xfId="1" applyNumberFormat="1" applyFont="1" applyBorder="1" applyAlignment="1" applyProtection="1">
      <alignment horizontal="right"/>
    </xf>
    <xf numFmtId="0" fontId="11" fillId="0" borderId="21" xfId="0" applyFont="1" applyBorder="1" applyProtection="1"/>
    <xf numFmtId="0" fontId="10" fillId="0" borderId="0" xfId="0" applyFont="1" applyBorder="1" applyProtection="1"/>
    <xf numFmtId="0" fontId="10" fillId="0" borderId="21" xfId="0" applyFont="1" applyBorder="1" applyProtection="1"/>
    <xf numFmtId="0" fontId="11" fillId="0" borderId="22" xfId="0" applyFont="1" applyBorder="1" applyProtection="1"/>
    <xf numFmtId="0" fontId="10" fillId="0" borderId="23" xfId="0" applyFont="1" applyBorder="1" applyProtection="1"/>
    <xf numFmtId="0" fontId="10" fillId="0" borderId="24" xfId="0" applyFont="1" applyBorder="1" applyProtection="1"/>
    <xf numFmtId="0" fontId="12" fillId="0" borderId="0" xfId="0" applyFont="1" applyProtection="1"/>
    <xf numFmtId="0" fontId="0" fillId="6" borderId="0" xfId="0" applyFill="1" applyProtection="1">
      <protection locked="0"/>
    </xf>
    <xf numFmtId="0" fontId="3" fillId="0" borderId="0" xfId="0" applyFont="1" applyProtection="1"/>
    <xf numFmtId="0" fontId="3" fillId="0" borderId="0" xfId="0" applyFont="1" applyAlignment="1" applyProtection="1">
      <alignment horizontal="right"/>
      <protection locked="0"/>
    </xf>
    <xf numFmtId="0" fontId="4" fillId="0" borderId="0" xfId="0" applyFont="1" applyAlignment="1" applyProtection="1">
      <alignment horizontal="right"/>
      <protection locked="0"/>
    </xf>
    <xf numFmtId="0" fontId="5" fillId="0" borderId="0" xfId="0" applyFont="1" applyAlignment="1" applyProtection="1">
      <alignment horizontal="right"/>
      <protection locked="0"/>
    </xf>
    <xf numFmtId="0" fontId="4" fillId="0" borderId="0" xfId="0" applyFont="1" applyAlignment="1" applyProtection="1">
      <alignment vertical="center"/>
      <protection locked="0"/>
    </xf>
    <xf numFmtId="0" fontId="4" fillId="0" borderId="0" xfId="0" applyFont="1" applyAlignment="1" applyProtection="1">
      <alignment horizontal="right" vertical="center"/>
      <protection locked="0"/>
    </xf>
    <xf numFmtId="0" fontId="0" fillId="0" borderId="0" xfId="0" applyAlignment="1" applyProtection="1">
      <alignment vertical="center"/>
      <protection locked="0"/>
    </xf>
    <xf numFmtId="166" fontId="0" fillId="6" borderId="0" xfId="0" applyNumberFormat="1" applyFill="1" applyProtection="1">
      <protection locked="0"/>
    </xf>
    <xf numFmtId="0" fontId="0" fillId="0" borderId="0" xfId="0" applyFill="1" applyProtection="1">
      <protection locked="0"/>
    </xf>
    <xf numFmtId="166" fontId="0" fillId="0" borderId="0" xfId="0" applyNumberFormat="1" applyFill="1" applyProtection="1">
      <protection locked="0"/>
    </xf>
    <xf numFmtId="0" fontId="1" fillId="0" borderId="0" xfId="0" applyFont="1" applyAlignment="1" applyProtection="1">
      <alignment wrapText="1"/>
    </xf>
    <xf numFmtId="0" fontId="1" fillId="0" borderId="0" xfId="0" applyFont="1" applyProtection="1"/>
    <xf numFmtId="0" fontId="1" fillId="0" borderId="0" xfId="0" applyFont="1" applyAlignment="1" applyProtection="1">
      <alignment vertical="center" wrapText="1"/>
    </xf>
    <xf numFmtId="0" fontId="1" fillId="0" borderId="0" xfId="0" applyFont="1" applyAlignment="1">
      <alignment wrapText="1"/>
    </xf>
    <xf numFmtId="0" fontId="4" fillId="0" borderId="0" xfId="0" applyFont="1" applyAlignment="1">
      <alignment vertical="center"/>
    </xf>
    <xf numFmtId="0" fontId="1" fillId="0" borderId="0" xfId="0" applyFont="1" applyAlignment="1">
      <alignment vertical="center" wrapText="1"/>
    </xf>
    <xf numFmtId="0" fontId="4" fillId="0" borderId="0" xfId="0" applyFont="1" applyAlignment="1">
      <alignment wrapText="1"/>
    </xf>
    <xf numFmtId="0" fontId="13" fillId="0" borderId="0" xfId="0" applyFont="1" applyProtection="1">
      <protection locked="0"/>
    </xf>
    <xf numFmtId="3" fontId="13" fillId="6" borderId="0" xfId="0" applyNumberFormat="1" applyFont="1" applyFill="1" applyProtection="1">
      <protection locked="0"/>
    </xf>
    <xf numFmtId="3" fontId="13" fillId="0" borderId="0" xfId="0" applyNumberFormat="1" applyFont="1" applyProtection="1"/>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39"/>
  <sheetViews>
    <sheetView tabSelected="1" workbookViewId="0">
      <selection activeCell="B27" sqref="B27"/>
    </sheetView>
  </sheetViews>
  <sheetFormatPr defaultRowHeight="12.75" x14ac:dyDescent="0.2"/>
  <cols>
    <col min="1" max="1" width="3.42578125" customWidth="1"/>
    <col min="2" max="2" width="89.7109375" customWidth="1"/>
    <col min="3" max="3" width="11.140625" bestFit="1" customWidth="1"/>
  </cols>
  <sheetData>
    <row r="1" spans="1:2" ht="15.75" x14ac:dyDescent="0.25">
      <c r="B1" s="77" t="s">
        <v>256</v>
      </c>
    </row>
    <row r="3" spans="1:2" x14ac:dyDescent="0.2">
      <c r="A3" s="76" t="s">
        <v>196</v>
      </c>
      <c r="B3" s="135" t="s">
        <v>257</v>
      </c>
    </row>
    <row r="5" spans="1:2" ht="25.5" x14ac:dyDescent="0.2">
      <c r="A5" s="76" t="s">
        <v>197</v>
      </c>
      <c r="B5" s="135" t="s">
        <v>258</v>
      </c>
    </row>
    <row r="6" spans="1:2" x14ac:dyDescent="0.2">
      <c r="A6" s="76"/>
    </row>
    <row r="7" spans="1:2" x14ac:dyDescent="0.2">
      <c r="A7" s="76" t="s">
        <v>198</v>
      </c>
      <c r="B7" s="80" t="s">
        <v>259</v>
      </c>
    </row>
    <row r="8" spans="1:2" x14ac:dyDescent="0.2">
      <c r="A8" s="76"/>
    </row>
    <row r="9" spans="1:2" ht="25.5" x14ac:dyDescent="0.2">
      <c r="A9" s="136" t="s">
        <v>199</v>
      </c>
      <c r="B9" s="137" t="s">
        <v>260</v>
      </c>
    </row>
    <row r="10" spans="1:2" x14ac:dyDescent="0.2">
      <c r="A10" s="76"/>
    </row>
    <row r="11" spans="1:2" x14ac:dyDescent="0.2">
      <c r="A11" s="76" t="s">
        <v>200</v>
      </c>
      <c r="B11" s="80" t="s">
        <v>276</v>
      </c>
    </row>
    <row r="12" spans="1:2" x14ac:dyDescent="0.2">
      <c r="A12" s="76"/>
    </row>
    <row r="13" spans="1:2" ht="25.5" x14ac:dyDescent="0.2">
      <c r="A13" s="136" t="s">
        <v>201</v>
      </c>
      <c r="B13" s="137" t="s">
        <v>277</v>
      </c>
    </row>
    <row r="14" spans="1:2" x14ac:dyDescent="0.2">
      <c r="A14" s="76"/>
    </row>
    <row r="15" spans="1:2" ht="38.25" x14ac:dyDescent="0.2">
      <c r="A15" s="136" t="s">
        <v>202</v>
      </c>
      <c r="B15" s="135" t="s">
        <v>278</v>
      </c>
    </row>
    <row r="16" spans="1:2" x14ac:dyDescent="0.2">
      <c r="A16" s="76"/>
    </row>
    <row r="17" spans="1:2" ht="25.5" x14ac:dyDescent="0.2">
      <c r="A17" s="136" t="s">
        <v>207</v>
      </c>
      <c r="B17" s="135" t="s">
        <v>261</v>
      </c>
    </row>
    <row r="18" spans="1:2" x14ac:dyDescent="0.2">
      <c r="A18" s="76"/>
      <c r="B18" s="76" t="s">
        <v>279</v>
      </c>
    </row>
    <row r="19" spans="1:2" x14ac:dyDescent="0.2">
      <c r="A19" s="76"/>
      <c r="B19" s="138" t="s">
        <v>280</v>
      </c>
    </row>
    <row r="20" spans="1:2" x14ac:dyDescent="0.2">
      <c r="A20" s="76"/>
      <c r="B20" s="76" t="s">
        <v>281</v>
      </c>
    </row>
    <row r="21" spans="1:2" x14ac:dyDescent="0.2">
      <c r="A21" s="76"/>
    </row>
    <row r="22" spans="1:2" ht="38.25" x14ac:dyDescent="0.2">
      <c r="A22" s="136" t="s">
        <v>210</v>
      </c>
      <c r="B22" s="137" t="s">
        <v>262</v>
      </c>
    </row>
    <row r="23" spans="1:2" x14ac:dyDescent="0.2">
      <c r="A23" s="76"/>
    </row>
    <row r="24" spans="1:2" ht="38.25" x14ac:dyDescent="0.2">
      <c r="A24" s="136" t="s">
        <v>263</v>
      </c>
      <c r="B24" s="135" t="s">
        <v>282</v>
      </c>
    </row>
    <row r="25" spans="1:2" x14ac:dyDescent="0.2">
      <c r="A25" s="76"/>
    </row>
    <row r="26" spans="1:2" x14ac:dyDescent="0.2">
      <c r="A26" s="136"/>
      <c r="B26" s="135"/>
    </row>
    <row r="27" spans="1:2" x14ac:dyDescent="0.2">
      <c r="A27" s="76"/>
    </row>
    <row r="28" spans="1:2" x14ac:dyDescent="0.2">
      <c r="A28" s="76"/>
    </row>
    <row r="29" spans="1:2" x14ac:dyDescent="0.2">
      <c r="A29" s="76"/>
    </row>
    <row r="30" spans="1:2" x14ac:dyDescent="0.2">
      <c r="A30" s="76"/>
    </row>
    <row r="31" spans="1:2" x14ac:dyDescent="0.2">
      <c r="A31" s="76"/>
    </row>
    <row r="32" spans="1:2" x14ac:dyDescent="0.2">
      <c r="A32" s="76"/>
    </row>
    <row r="33" spans="1:1" x14ac:dyDescent="0.2">
      <c r="A33" s="76"/>
    </row>
    <row r="34" spans="1:1" x14ac:dyDescent="0.2">
      <c r="A34" s="76"/>
    </row>
    <row r="35" spans="1:1" x14ac:dyDescent="0.2">
      <c r="A35" s="76"/>
    </row>
    <row r="36" spans="1:1" x14ac:dyDescent="0.2">
      <c r="A36" s="76"/>
    </row>
    <row r="37" spans="1:1" x14ac:dyDescent="0.2">
      <c r="A37" s="76"/>
    </row>
    <row r="38" spans="1:1" x14ac:dyDescent="0.2">
      <c r="A38" s="76"/>
    </row>
    <row r="39" spans="1:1" x14ac:dyDescent="0.2">
      <c r="A39" s="76"/>
    </row>
  </sheetData>
  <pageMargins left="0.11811023622047245" right="0.11811023622047245"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N93"/>
  <sheetViews>
    <sheetView topLeftCell="A36" zoomScaleNormal="100" workbookViewId="0">
      <selection activeCell="A57" sqref="A57:XFD57"/>
    </sheetView>
  </sheetViews>
  <sheetFormatPr defaultRowHeight="12.75" outlineLevelCol="1" x14ac:dyDescent="0.2"/>
  <cols>
    <col min="1" max="1" width="4.7109375" style="82" customWidth="1"/>
    <col min="2" max="2" width="61.28515625" style="82" customWidth="1"/>
    <col min="3" max="3" width="16.7109375" style="82" customWidth="1"/>
    <col min="4" max="4" width="11.7109375" style="82" customWidth="1"/>
    <col min="5" max="5" width="18.28515625" style="82" customWidth="1"/>
    <col min="6" max="8" width="11.7109375" style="82" customWidth="1"/>
    <col min="9" max="32" width="11.7109375" style="82" customWidth="1" outlineLevel="1"/>
    <col min="33" max="33" width="11.7109375" style="82" customWidth="1"/>
    <col min="34" max="34" width="12.7109375" style="82" customWidth="1"/>
    <col min="35" max="36" width="9.140625" style="82"/>
    <col min="41" max="16384" width="9.140625" style="82"/>
  </cols>
  <sheetData>
    <row r="1" spans="1:40" ht="15.75" x14ac:dyDescent="0.25">
      <c r="A1" s="123" t="s">
        <v>196</v>
      </c>
      <c r="B1" s="122" t="s">
        <v>214</v>
      </c>
      <c r="AK1" s="82"/>
      <c r="AL1" s="82"/>
      <c r="AM1" s="82"/>
      <c r="AN1" s="82"/>
    </row>
    <row r="2" spans="1:40" ht="15.75" x14ac:dyDescent="0.25">
      <c r="A2" s="81"/>
      <c r="B2" s="122" t="s">
        <v>244</v>
      </c>
      <c r="C2" s="121"/>
      <c r="D2" s="121"/>
      <c r="E2" s="121"/>
      <c r="AK2" s="82"/>
      <c r="AL2" s="82"/>
      <c r="AM2" s="82"/>
      <c r="AN2" s="82"/>
    </row>
    <row r="3" spans="1:40" ht="16.5" thickBot="1" x14ac:dyDescent="0.3">
      <c r="A3" s="81"/>
      <c r="B3" s="122"/>
      <c r="AK3" s="82"/>
      <c r="AL3" s="82"/>
      <c r="AM3" s="82"/>
      <c r="AN3" s="82"/>
    </row>
    <row r="4" spans="1:40" ht="17.25" thickTop="1" thickBot="1" x14ac:dyDescent="0.3">
      <c r="A4" s="81"/>
      <c r="B4" s="122" t="s">
        <v>239</v>
      </c>
      <c r="E4" s="83" t="s">
        <v>236</v>
      </c>
      <c r="AK4" s="82"/>
      <c r="AL4" s="82"/>
      <c r="AM4" s="82"/>
      <c r="AN4" s="82"/>
    </row>
    <row r="5" spans="1:40" ht="17.25" thickTop="1" thickBot="1" x14ac:dyDescent="0.3">
      <c r="A5" s="81"/>
      <c r="AK5" s="82"/>
      <c r="AL5" s="82"/>
      <c r="AM5" s="82"/>
      <c r="AN5" s="82"/>
    </row>
    <row r="6" spans="1:40" ht="15.75" x14ac:dyDescent="0.25">
      <c r="A6" s="81"/>
      <c r="B6" s="109" t="s">
        <v>223</v>
      </c>
      <c r="C6" s="110">
        <v>0.03</v>
      </c>
      <c r="D6" s="111"/>
      <c r="AK6" s="82"/>
      <c r="AL6" s="82"/>
      <c r="AM6" s="82"/>
      <c r="AN6" s="82"/>
    </row>
    <row r="7" spans="1:40" ht="15.75" x14ac:dyDescent="0.25">
      <c r="A7" s="81"/>
      <c r="B7" s="112" t="s">
        <v>224</v>
      </c>
      <c r="C7" s="113">
        <v>2.5000000000000001E-2</v>
      </c>
      <c r="D7" s="114"/>
      <c r="G7" s="120" t="s">
        <v>238</v>
      </c>
      <c r="AK7" s="82"/>
      <c r="AL7" s="82"/>
      <c r="AM7" s="82"/>
      <c r="AN7" s="82"/>
    </row>
    <row r="8" spans="1:40" ht="15.75" x14ac:dyDescent="0.25">
      <c r="A8" s="81"/>
      <c r="B8" s="112" t="s">
        <v>204</v>
      </c>
      <c r="C8" s="113">
        <v>7.4999999999999997E-2</v>
      </c>
      <c r="D8" s="114"/>
      <c r="G8" s="120"/>
      <c r="AK8" s="82"/>
      <c r="AL8" s="82"/>
      <c r="AM8" s="82"/>
      <c r="AN8" s="82"/>
    </row>
    <row r="9" spans="1:40" ht="15.75" x14ac:dyDescent="0.25">
      <c r="A9" s="81"/>
      <c r="B9" s="112" t="s">
        <v>225</v>
      </c>
      <c r="C9" s="115">
        <v>3</v>
      </c>
      <c r="D9" s="116" t="s">
        <v>230</v>
      </c>
      <c r="G9" s="120" t="s">
        <v>233</v>
      </c>
      <c r="AK9" s="82"/>
      <c r="AL9" s="82"/>
      <c r="AM9" s="82"/>
      <c r="AN9" s="82"/>
    </row>
    <row r="10" spans="1:40" ht="15.75" x14ac:dyDescent="0.25">
      <c r="A10" s="81"/>
      <c r="B10" s="112" t="s">
        <v>226</v>
      </c>
      <c r="C10" s="115">
        <v>5</v>
      </c>
      <c r="D10" s="116" t="s">
        <v>230</v>
      </c>
      <c r="G10" s="120" t="s">
        <v>234</v>
      </c>
      <c r="AK10" s="82"/>
      <c r="AL10" s="82"/>
      <c r="AM10" s="82"/>
      <c r="AN10" s="82"/>
    </row>
    <row r="11" spans="1:40" x14ac:dyDescent="0.2">
      <c r="B11" s="112" t="s">
        <v>227</v>
      </c>
      <c r="C11" s="115">
        <v>5</v>
      </c>
      <c r="D11" s="116" t="s">
        <v>230</v>
      </c>
      <c r="G11" s="120" t="s">
        <v>235</v>
      </c>
      <c r="AK11" s="82"/>
      <c r="AL11" s="82"/>
      <c r="AM11" s="82"/>
      <c r="AN11" s="82"/>
    </row>
    <row r="12" spans="1:40" x14ac:dyDescent="0.2">
      <c r="B12" s="112" t="s">
        <v>242</v>
      </c>
      <c r="C12" s="115">
        <v>10</v>
      </c>
      <c r="D12" s="116" t="s">
        <v>230</v>
      </c>
      <c r="G12" s="120" t="s">
        <v>243</v>
      </c>
      <c r="AK12" s="82"/>
      <c r="AL12" s="82"/>
      <c r="AM12" s="82"/>
      <c r="AN12" s="82"/>
    </row>
    <row r="13" spans="1:40" x14ac:dyDescent="0.2">
      <c r="B13" s="112" t="s">
        <v>228</v>
      </c>
      <c r="C13" s="115">
        <v>20</v>
      </c>
      <c r="D13" s="116" t="s">
        <v>230</v>
      </c>
      <c r="G13" s="120" t="s">
        <v>236</v>
      </c>
      <c r="AK13" s="82"/>
      <c r="AL13" s="82"/>
      <c r="AM13" s="82"/>
      <c r="AN13" s="82"/>
    </row>
    <row r="14" spans="1:40" ht="13.5" thickBot="1" x14ac:dyDescent="0.25">
      <c r="B14" s="117" t="s">
        <v>229</v>
      </c>
      <c r="C14" s="118">
        <v>50</v>
      </c>
      <c r="D14" s="119" t="s">
        <v>230</v>
      </c>
      <c r="G14" s="120" t="s">
        <v>237</v>
      </c>
      <c r="AK14" s="82"/>
      <c r="AL14" s="82"/>
      <c r="AM14" s="82"/>
      <c r="AN14" s="82"/>
    </row>
    <row r="15" spans="1:40" x14ac:dyDescent="0.2">
      <c r="B15" s="84"/>
      <c r="AK15" s="82"/>
      <c r="AL15" s="82"/>
      <c r="AM15" s="82"/>
      <c r="AN15" s="82"/>
    </row>
    <row r="16" spans="1:40" x14ac:dyDescent="0.2">
      <c r="C16" s="85" t="s">
        <v>161</v>
      </c>
      <c r="D16" s="85" t="s">
        <v>162</v>
      </c>
      <c r="E16" s="85" t="s">
        <v>163</v>
      </c>
      <c r="F16" s="85" t="s">
        <v>164</v>
      </c>
      <c r="G16" s="85" t="s">
        <v>165</v>
      </c>
      <c r="H16" s="85" t="s">
        <v>166</v>
      </c>
      <c r="I16" s="85" t="s">
        <v>167</v>
      </c>
      <c r="J16" s="85" t="s">
        <v>168</v>
      </c>
      <c r="K16" s="85" t="s">
        <v>169</v>
      </c>
      <c r="L16" s="85" t="s">
        <v>170</v>
      </c>
      <c r="M16" s="85" t="s">
        <v>171</v>
      </c>
      <c r="N16" s="85" t="s">
        <v>172</v>
      </c>
      <c r="O16" s="85" t="s">
        <v>173</v>
      </c>
      <c r="P16" s="85" t="s">
        <v>174</v>
      </c>
      <c r="Q16" s="85" t="s">
        <v>175</v>
      </c>
      <c r="R16" s="85" t="s">
        <v>176</v>
      </c>
      <c r="S16" s="85" t="s">
        <v>177</v>
      </c>
      <c r="T16" s="85" t="s">
        <v>178</v>
      </c>
      <c r="U16" s="85" t="s">
        <v>179</v>
      </c>
      <c r="V16" s="85" t="s">
        <v>180</v>
      </c>
      <c r="W16" s="85" t="s">
        <v>181</v>
      </c>
      <c r="X16" s="85" t="s">
        <v>182</v>
      </c>
      <c r="Y16" s="85" t="s">
        <v>183</v>
      </c>
      <c r="Z16" s="85" t="s">
        <v>184</v>
      </c>
      <c r="AA16" s="85" t="s">
        <v>185</v>
      </c>
      <c r="AB16" s="85" t="s">
        <v>186</v>
      </c>
      <c r="AC16" s="85" t="s">
        <v>187</v>
      </c>
      <c r="AD16" s="85" t="s">
        <v>188</v>
      </c>
      <c r="AE16" s="85" t="s">
        <v>189</v>
      </c>
      <c r="AF16" s="85" t="s">
        <v>190</v>
      </c>
      <c r="AG16" s="85" t="s">
        <v>191</v>
      </c>
      <c r="AH16" s="85" t="s">
        <v>231</v>
      </c>
      <c r="AK16" s="82"/>
      <c r="AL16" s="82"/>
      <c r="AM16" s="82"/>
      <c r="AN16" s="82"/>
    </row>
    <row r="17" spans="2:40" x14ac:dyDescent="0.2">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K17" s="82"/>
      <c r="AL17" s="82"/>
      <c r="AM17" s="82"/>
      <c r="AN17" s="82"/>
    </row>
    <row r="18" spans="2:40" x14ac:dyDescent="0.2">
      <c r="B18" s="87" t="s">
        <v>241</v>
      </c>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K18" s="82"/>
      <c r="AL18" s="82"/>
      <c r="AM18" s="82"/>
      <c r="AN18" s="82"/>
    </row>
    <row r="19" spans="2:40" x14ac:dyDescent="0.2">
      <c r="B19" s="84" t="s">
        <v>268</v>
      </c>
      <c r="C19" s="89">
        <v>-250000</v>
      </c>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99">
        <f>SUM(C19:AG19)</f>
        <v>-250000</v>
      </c>
      <c r="AK19" s="82"/>
      <c r="AL19" s="82"/>
      <c r="AM19" s="82"/>
      <c r="AN19" s="82"/>
    </row>
    <row r="20" spans="2:40" x14ac:dyDescent="0.2">
      <c r="B20" s="84" t="s">
        <v>265</v>
      </c>
      <c r="C20" s="89">
        <v>-7500000</v>
      </c>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99">
        <f t="shared" ref="AH20:AH26" si="0">SUM(C20:AG20)</f>
        <v>-7500000</v>
      </c>
      <c r="AK20" s="82"/>
      <c r="AL20" s="82"/>
      <c r="AM20" s="82"/>
      <c r="AN20" s="82"/>
    </row>
    <row r="21" spans="2:40" x14ac:dyDescent="0.2">
      <c r="B21" s="84" t="s">
        <v>267</v>
      </c>
      <c r="C21" s="89">
        <v>-5000000</v>
      </c>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99">
        <f t="shared" si="0"/>
        <v>-5000000</v>
      </c>
      <c r="AK21" s="82"/>
      <c r="AL21" s="82"/>
      <c r="AM21" s="82"/>
      <c r="AN21" s="82"/>
    </row>
    <row r="22" spans="2:40" x14ac:dyDescent="0.2">
      <c r="B22" s="84" t="s">
        <v>266</v>
      </c>
      <c r="C22" s="89">
        <v>-1000000</v>
      </c>
      <c r="D22" s="86"/>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99">
        <f t="shared" si="0"/>
        <v>-1000000</v>
      </c>
      <c r="AK22" s="82"/>
      <c r="AL22" s="82"/>
      <c r="AM22" s="82"/>
      <c r="AN22" s="82"/>
    </row>
    <row r="23" spans="2:40" x14ac:dyDescent="0.2">
      <c r="B23" s="84" t="s">
        <v>264</v>
      </c>
      <c r="C23" s="89">
        <v>-35000000</v>
      </c>
      <c r="D23" s="86"/>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99">
        <f t="shared" si="0"/>
        <v>-35000000</v>
      </c>
      <c r="AK23" s="82"/>
      <c r="AL23" s="82"/>
      <c r="AM23" s="82"/>
      <c r="AN23" s="82"/>
    </row>
    <row r="24" spans="2:40" x14ac:dyDescent="0.2">
      <c r="B24" s="84" t="s">
        <v>269</v>
      </c>
      <c r="C24" s="89">
        <v>-500000</v>
      </c>
      <c r="D24" s="86"/>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99">
        <f t="shared" si="0"/>
        <v>-500000</v>
      </c>
      <c r="AK24" s="82"/>
      <c r="AL24" s="82"/>
      <c r="AM24" s="82"/>
      <c r="AN24" s="82"/>
    </row>
    <row r="25" spans="2:40" x14ac:dyDescent="0.2">
      <c r="B25" s="84" t="s">
        <v>270</v>
      </c>
      <c r="C25" s="89">
        <v>-2500000</v>
      </c>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99">
        <f t="shared" si="0"/>
        <v>-2500000</v>
      </c>
      <c r="AK25" s="82"/>
      <c r="AL25" s="82"/>
      <c r="AM25" s="82"/>
      <c r="AN25" s="82"/>
    </row>
    <row r="26" spans="2:40" x14ac:dyDescent="0.2">
      <c r="B26" s="84" t="s">
        <v>271</v>
      </c>
      <c r="C26" s="89">
        <v>-750000</v>
      </c>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99">
        <f t="shared" si="0"/>
        <v>-750000</v>
      </c>
      <c r="AK26" s="82"/>
      <c r="AL26" s="82"/>
      <c r="AM26" s="82"/>
      <c r="AN26" s="82"/>
    </row>
    <row r="27" spans="2:40" x14ac:dyDescent="0.2">
      <c r="B27" s="84" t="s">
        <v>211</v>
      </c>
      <c r="C27" s="89">
        <v>-500000</v>
      </c>
      <c r="D27" s="86"/>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99">
        <f>SUM(C27:AG27)</f>
        <v>-500000</v>
      </c>
      <c r="AK27" s="82"/>
      <c r="AL27" s="82"/>
      <c r="AM27" s="82"/>
      <c r="AN27" s="82"/>
    </row>
    <row r="28" spans="2:40" x14ac:dyDescent="0.2">
      <c r="B28" s="91" t="s">
        <v>240</v>
      </c>
      <c r="C28" s="101">
        <f>SUBTOTAL(9,C19:C27)</f>
        <v>-53000000</v>
      </c>
      <c r="D28" s="101">
        <f t="shared" ref="D28:AH28" si="1">SUBTOTAL(9,D19:D27)</f>
        <v>0</v>
      </c>
      <c r="E28" s="101">
        <f t="shared" si="1"/>
        <v>0</v>
      </c>
      <c r="F28" s="101">
        <f t="shared" si="1"/>
        <v>0</v>
      </c>
      <c r="G28" s="101">
        <f t="shared" si="1"/>
        <v>0</v>
      </c>
      <c r="H28" s="101">
        <f t="shared" si="1"/>
        <v>0</v>
      </c>
      <c r="I28" s="101">
        <f t="shared" si="1"/>
        <v>0</v>
      </c>
      <c r="J28" s="101">
        <f t="shared" si="1"/>
        <v>0</v>
      </c>
      <c r="K28" s="101">
        <f t="shared" si="1"/>
        <v>0</v>
      </c>
      <c r="L28" s="101">
        <f t="shared" si="1"/>
        <v>0</v>
      </c>
      <c r="M28" s="101">
        <f t="shared" si="1"/>
        <v>0</v>
      </c>
      <c r="N28" s="101">
        <f t="shared" si="1"/>
        <v>0</v>
      </c>
      <c r="O28" s="101">
        <f t="shared" si="1"/>
        <v>0</v>
      </c>
      <c r="P28" s="101">
        <f t="shared" si="1"/>
        <v>0</v>
      </c>
      <c r="Q28" s="101">
        <f t="shared" si="1"/>
        <v>0</v>
      </c>
      <c r="R28" s="101">
        <f t="shared" si="1"/>
        <v>0</v>
      </c>
      <c r="S28" s="101">
        <f t="shared" si="1"/>
        <v>0</v>
      </c>
      <c r="T28" s="101">
        <f t="shared" si="1"/>
        <v>0</v>
      </c>
      <c r="U28" s="101">
        <f t="shared" si="1"/>
        <v>0</v>
      </c>
      <c r="V28" s="101">
        <f t="shared" si="1"/>
        <v>0</v>
      </c>
      <c r="W28" s="101">
        <f t="shared" si="1"/>
        <v>0</v>
      </c>
      <c r="X28" s="101">
        <f t="shared" si="1"/>
        <v>0</v>
      </c>
      <c r="Y28" s="101">
        <f t="shared" si="1"/>
        <v>0</v>
      </c>
      <c r="Z28" s="101">
        <f t="shared" si="1"/>
        <v>0</v>
      </c>
      <c r="AA28" s="101">
        <f t="shared" si="1"/>
        <v>0</v>
      </c>
      <c r="AB28" s="101">
        <f t="shared" si="1"/>
        <v>0</v>
      </c>
      <c r="AC28" s="101">
        <f t="shared" si="1"/>
        <v>0</v>
      </c>
      <c r="AD28" s="101">
        <f t="shared" si="1"/>
        <v>0</v>
      </c>
      <c r="AE28" s="101">
        <f t="shared" si="1"/>
        <v>0</v>
      </c>
      <c r="AF28" s="101">
        <f t="shared" si="1"/>
        <v>0</v>
      </c>
      <c r="AG28" s="101">
        <f t="shared" si="1"/>
        <v>0</v>
      </c>
      <c r="AH28" s="101">
        <f t="shared" si="1"/>
        <v>-53000000</v>
      </c>
      <c r="AK28" s="82"/>
      <c r="AL28" s="82"/>
      <c r="AM28" s="82"/>
      <c r="AN28" s="82"/>
    </row>
    <row r="29" spans="2:40" x14ac:dyDescent="0.2">
      <c r="B29" s="84"/>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K29" s="82"/>
      <c r="AL29" s="82"/>
      <c r="AM29" s="82"/>
      <c r="AN29" s="82"/>
    </row>
    <row r="30" spans="2:40" x14ac:dyDescent="0.2">
      <c r="B30" s="87" t="s">
        <v>215</v>
      </c>
      <c r="C30" s="86"/>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K30" s="82"/>
      <c r="AL30" s="82"/>
      <c r="AM30" s="82"/>
      <c r="AN30" s="82"/>
    </row>
    <row r="31" spans="2:40" x14ac:dyDescent="0.2">
      <c r="B31" s="84" t="s">
        <v>76</v>
      </c>
      <c r="C31" s="86"/>
      <c r="D31" s="89">
        <v>-20000</v>
      </c>
      <c r="E31" s="98">
        <f>D31*SUM(1+$C$6)</f>
        <v>-20600</v>
      </c>
      <c r="F31" s="98">
        <f>E31*SUM(1+$C$6)</f>
        <v>-21218</v>
      </c>
      <c r="G31" s="98">
        <f t="shared" ref="G31:AG31" si="2">F31*SUM(1+$C$6)</f>
        <v>-21854.54</v>
      </c>
      <c r="H31" s="98">
        <f t="shared" si="2"/>
        <v>-22510.176200000002</v>
      </c>
      <c r="I31" s="98">
        <f t="shared" si="2"/>
        <v>-23185.481486000001</v>
      </c>
      <c r="J31" s="98">
        <f t="shared" si="2"/>
        <v>-23881.04593058</v>
      </c>
      <c r="K31" s="98">
        <f t="shared" si="2"/>
        <v>-24597.4773084974</v>
      </c>
      <c r="L31" s="98">
        <f t="shared" si="2"/>
        <v>-25335.401627752322</v>
      </c>
      <c r="M31" s="98">
        <f t="shared" si="2"/>
        <v>-26095.463676584892</v>
      </c>
      <c r="N31" s="98">
        <f t="shared" si="2"/>
        <v>-26878.327586882438</v>
      </c>
      <c r="O31" s="98">
        <f t="shared" si="2"/>
        <v>-27684.677414488913</v>
      </c>
      <c r="P31" s="98">
        <f t="shared" si="2"/>
        <v>-28515.21773692358</v>
      </c>
      <c r="Q31" s="98">
        <f t="shared" si="2"/>
        <v>-29370.674269031289</v>
      </c>
      <c r="R31" s="98">
        <f t="shared" si="2"/>
        <v>-30251.79449710223</v>
      </c>
      <c r="S31" s="98">
        <f t="shared" si="2"/>
        <v>-31159.348332015299</v>
      </c>
      <c r="T31" s="98">
        <f t="shared" si="2"/>
        <v>-32094.12878197576</v>
      </c>
      <c r="U31" s="98">
        <f t="shared" si="2"/>
        <v>-33056.952645435034</v>
      </c>
      <c r="V31" s="98">
        <f t="shared" si="2"/>
        <v>-34048.661224798088</v>
      </c>
      <c r="W31" s="98">
        <f t="shared" si="2"/>
        <v>-35070.121061542035</v>
      </c>
      <c r="X31" s="98">
        <f t="shared" si="2"/>
        <v>-36122.2246933883</v>
      </c>
      <c r="Y31" s="98">
        <f t="shared" si="2"/>
        <v>-37205.891434189951</v>
      </c>
      <c r="Z31" s="98">
        <f t="shared" si="2"/>
        <v>-38322.068177215653</v>
      </c>
      <c r="AA31" s="98">
        <f t="shared" si="2"/>
        <v>-39471.730222532125</v>
      </c>
      <c r="AB31" s="98">
        <f t="shared" si="2"/>
        <v>-40655.88212920809</v>
      </c>
      <c r="AC31" s="98">
        <f t="shared" si="2"/>
        <v>-41875.558593084337</v>
      </c>
      <c r="AD31" s="98">
        <f t="shared" si="2"/>
        <v>-43131.825350876868</v>
      </c>
      <c r="AE31" s="98">
        <f t="shared" si="2"/>
        <v>-44425.780111403175</v>
      </c>
      <c r="AF31" s="98">
        <f t="shared" si="2"/>
        <v>-45758.553514745268</v>
      </c>
      <c r="AG31" s="98">
        <f t="shared" si="2"/>
        <v>-47131.310120187627</v>
      </c>
      <c r="AH31" s="99">
        <f t="shared" ref="AH31:AH44" si="3">SUM(C31:AG31)</f>
        <v>-951508.31412644079</v>
      </c>
      <c r="AK31" s="82"/>
      <c r="AL31" s="82"/>
      <c r="AM31" s="82"/>
      <c r="AN31" s="82"/>
    </row>
    <row r="32" spans="2:40" x14ac:dyDescent="0.2">
      <c r="B32" s="84" t="s">
        <v>275</v>
      </c>
      <c r="C32" s="86"/>
      <c r="D32" s="89">
        <v>-30000</v>
      </c>
      <c r="E32" s="98">
        <f t="shared" ref="E32:F44" si="4">D32*SUM(1+$C$6)</f>
        <v>-30900</v>
      </c>
      <c r="F32" s="98">
        <f t="shared" si="4"/>
        <v>-31827</v>
      </c>
      <c r="G32" s="98">
        <f t="shared" ref="G32:AG32" si="5">F32*SUM(1+$C$6)</f>
        <v>-32781.81</v>
      </c>
      <c r="H32" s="98">
        <f t="shared" si="5"/>
        <v>-33765.264299999995</v>
      </c>
      <c r="I32" s="98">
        <f t="shared" si="5"/>
        <v>-34778.222228999999</v>
      </c>
      <c r="J32" s="98">
        <f t="shared" si="5"/>
        <v>-35821.568895869998</v>
      </c>
      <c r="K32" s="98">
        <f t="shared" si="5"/>
        <v>-36896.215962746101</v>
      </c>
      <c r="L32" s="98">
        <f t="shared" si="5"/>
        <v>-38003.102441628485</v>
      </c>
      <c r="M32" s="98">
        <f t="shared" si="5"/>
        <v>-39143.195514877341</v>
      </c>
      <c r="N32" s="98">
        <f t="shared" si="5"/>
        <v>-40317.491380323663</v>
      </c>
      <c r="O32" s="98">
        <f t="shared" si="5"/>
        <v>-41527.016121733373</v>
      </c>
      <c r="P32" s="98">
        <f t="shared" si="5"/>
        <v>-42772.826605385373</v>
      </c>
      <c r="Q32" s="98">
        <f t="shared" si="5"/>
        <v>-44056.011403546938</v>
      </c>
      <c r="R32" s="98">
        <f t="shared" si="5"/>
        <v>-45377.691745653348</v>
      </c>
      <c r="S32" s="98">
        <f t="shared" si="5"/>
        <v>-46739.022498022947</v>
      </c>
      <c r="T32" s="98">
        <f t="shared" si="5"/>
        <v>-48141.193172963634</v>
      </c>
      <c r="U32" s="98">
        <f t="shared" si="5"/>
        <v>-49585.428968152548</v>
      </c>
      <c r="V32" s="98">
        <f t="shared" si="5"/>
        <v>-51072.991837197129</v>
      </c>
      <c r="W32" s="98">
        <f t="shared" si="5"/>
        <v>-52605.181592313042</v>
      </c>
      <c r="X32" s="98">
        <f t="shared" si="5"/>
        <v>-54183.337040082435</v>
      </c>
      <c r="Y32" s="98">
        <f t="shared" si="5"/>
        <v>-55808.837151284912</v>
      </c>
      <c r="Z32" s="98">
        <f t="shared" si="5"/>
        <v>-57483.102265823458</v>
      </c>
      <c r="AA32" s="98">
        <f t="shared" si="5"/>
        <v>-59207.595333798163</v>
      </c>
      <c r="AB32" s="98">
        <f t="shared" si="5"/>
        <v>-60983.82319381211</v>
      </c>
      <c r="AC32" s="98">
        <f t="shared" si="5"/>
        <v>-62813.337889626477</v>
      </c>
      <c r="AD32" s="98">
        <f t="shared" si="5"/>
        <v>-64697.738026315274</v>
      </c>
      <c r="AE32" s="98">
        <f t="shared" si="5"/>
        <v>-66638.670167104734</v>
      </c>
      <c r="AF32" s="98">
        <f t="shared" si="5"/>
        <v>-68637.830272117877</v>
      </c>
      <c r="AG32" s="98">
        <f t="shared" si="5"/>
        <v>-70696.965180281419</v>
      </c>
      <c r="AH32" s="99">
        <f t="shared" si="3"/>
        <v>-1427262.4711896607</v>
      </c>
      <c r="AK32" s="82"/>
      <c r="AL32" s="82"/>
      <c r="AM32" s="82"/>
      <c r="AN32" s="82"/>
    </row>
    <row r="33" spans="2:40" x14ac:dyDescent="0.2">
      <c r="B33" s="84" t="s">
        <v>192</v>
      </c>
      <c r="C33" s="86"/>
      <c r="D33" s="89">
        <v>-40000</v>
      </c>
      <c r="E33" s="98">
        <f t="shared" si="4"/>
        <v>-41200</v>
      </c>
      <c r="F33" s="98">
        <f t="shared" si="4"/>
        <v>-42436</v>
      </c>
      <c r="G33" s="98">
        <f t="shared" ref="G33:AG33" si="6">F33*SUM(1+$C$6)</f>
        <v>-43709.08</v>
      </c>
      <c r="H33" s="98">
        <f t="shared" si="6"/>
        <v>-45020.352400000003</v>
      </c>
      <c r="I33" s="98">
        <f t="shared" si="6"/>
        <v>-46370.962972000001</v>
      </c>
      <c r="J33" s="98">
        <f t="shared" si="6"/>
        <v>-47762.091861159999</v>
      </c>
      <c r="K33" s="98">
        <f t="shared" si="6"/>
        <v>-49194.954616994801</v>
      </c>
      <c r="L33" s="98">
        <f t="shared" si="6"/>
        <v>-50670.803255504645</v>
      </c>
      <c r="M33" s="98">
        <f t="shared" si="6"/>
        <v>-52190.927353169784</v>
      </c>
      <c r="N33" s="98">
        <f t="shared" si="6"/>
        <v>-53756.655173764877</v>
      </c>
      <c r="O33" s="98">
        <f t="shared" si="6"/>
        <v>-55369.354828977826</v>
      </c>
      <c r="P33" s="98">
        <f t="shared" si="6"/>
        <v>-57030.435473847159</v>
      </c>
      <c r="Q33" s="98">
        <f t="shared" si="6"/>
        <v>-58741.348538062579</v>
      </c>
      <c r="R33" s="98">
        <f t="shared" si="6"/>
        <v>-60503.58899420446</v>
      </c>
      <c r="S33" s="98">
        <f t="shared" si="6"/>
        <v>-62318.696664030598</v>
      </c>
      <c r="T33" s="98">
        <f t="shared" si="6"/>
        <v>-64188.25756395152</v>
      </c>
      <c r="U33" s="98">
        <f t="shared" si="6"/>
        <v>-66113.905290870069</v>
      </c>
      <c r="V33" s="98">
        <f t="shared" si="6"/>
        <v>-68097.322449596177</v>
      </c>
      <c r="W33" s="98">
        <f t="shared" si="6"/>
        <v>-70140.24212308407</v>
      </c>
      <c r="X33" s="98">
        <f t="shared" si="6"/>
        <v>-72244.4493867766</v>
      </c>
      <c r="Y33" s="98">
        <f t="shared" si="6"/>
        <v>-74411.782868379902</v>
      </c>
      <c r="Z33" s="98">
        <f t="shared" si="6"/>
        <v>-76644.136354431306</v>
      </c>
      <c r="AA33" s="98">
        <f t="shared" si="6"/>
        <v>-78943.460445064251</v>
      </c>
      <c r="AB33" s="98">
        <f t="shared" si="6"/>
        <v>-81311.76425841618</v>
      </c>
      <c r="AC33" s="98">
        <f t="shared" si="6"/>
        <v>-83751.117186168674</v>
      </c>
      <c r="AD33" s="98">
        <f t="shared" si="6"/>
        <v>-86263.650701753737</v>
      </c>
      <c r="AE33" s="98">
        <f t="shared" si="6"/>
        <v>-88851.560222806351</v>
      </c>
      <c r="AF33" s="98">
        <f t="shared" si="6"/>
        <v>-91517.107029490537</v>
      </c>
      <c r="AG33" s="98">
        <f t="shared" si="6"/>
        <v>-94262.620240375254</v>
      </c>
      <c r="AH33" s="99">
        <f t="shared" si="3"/>
        <v>-1903016.6282528816</v>
      </c>
      <c r="AK33" s="82"/>
      <c r="AL33" s="82"/>
      <c r="AM33" s="82"/>
      <c r="AN33" s="82"/>
    </row>
    <row r="34" spans="2:40" x14ac:dyDescent="0.2">
      <c r="B34" s="84" t="s">
        <v>91</v>
      </c>
      <c r="C34" s="86"/>
      <c r="D34" s="89">
        <v>-10000</v>
      </c>
      <c r="E34" s="98">
        <f t="shared" ref="E34:E36" si="7">D34*SUM(1+$C$6)</f>
        <v>-10300</v>
      </c>
      <c r="F34" s="98">
        <f t="shared" ref="F34:F36" si="8">E34*SUM(1+$C$6)</f>
        <v>-10609</v>
      </c>
      <c r="G34" s="98">
        <f t="shared" ref="G34:G36" si="9">F34*SUM(1+$C$6)</f>
        <v>-10927.27</v>
      </c>
      <c r="H34" s="98">
        <f t="shared" ref="H34:H36" si="10">G34*SUM(1+$C$6)</f>
        <v>-11255.088100000001</v>
      </c>
      <c r="I34" s="98">
        <f t="shared" ref="I34:I36" si="11">H34*SUM(1+$C$6)</f>
        <v>-11592.740743</v>
      </c>
      <c r="J34" s="98">
        <f t="shared" ref="J34:J36" si="12">I34*SUM(1+$C$6)</f>
        <v>-11940.52296529</v>
      </c>
      <c r="K34" s="98">
        <f t="shared" ref="K34:K36" si="13">J34*SUM(1+$C$6)</f>
        <v>-12298.7386542487</v>
      </c>
      <c r="L34" s="98">
        <f t="shared" ref="L34:L36" si="14">K34*SUM(1+$C$6)</f>
        <v>-12667.700813876161</v>
      </c>
      <c r="M34" s="98">
        <f t="shared" ref="M34:M36" si="15">L34*SUM(1+$C$6)</f>
        <v>-13047.731838292446</v>
      </c>
      <c r="N34" s="98">
        <f t="shared" ref="N34:N36" si="16">M34*SUM(1+$C$6)</f>
        <v>-13439.163793441219</v>
      </c>
      <c r="O34" s="98">
        <f t="shared" ref="O34:O36" si="17">N34*SUM(1+$C$6)</f>
        <v>-13842.338707244457</v>
      </c>
      <c r="P34" s="98">
        <f t="shared" ref="P34:P36" si="18">O34*SUM(1+$C$6)</f>
        <v>-14257.60886846179</v>
      </c>
      <c r="Q34" s="98">
        <f t="shared" ref="Q34:Q36" si="19">P34*SUM(1+$C$6)</f>
        <v>-14685.337134515645</v>
      </c>
      <c r="R34" s="98">
        <f t="shared" ref="R34:R36" si="20">Q34*SUM(1+$C$6)</f>
        <v>-15125.897248551115</v>
      </c>
      <c r="S34" s="98">
        <f t="shared" ref="S34:S36" si="21">R34*SUM(1+$C$6)</f>
        <v>-15579.67416600765</v>
      </c>
      <c r="T34" s="98">
        <f t="shared" ref="T34:T36" si="22">S34*SUM(1+$C$6)</f>
        <v>-16047.06439098788</v>
      </c>
      <c r="U34" s="98">
        <f t="shared" ref="U34:U36" si="23">T34*SUM(1+$C$6)</f>
        <v>-16528.476322717517</v>
      </c>
      <c r="V34" s="98">
        <f t="shared" ref="V34:V36" si="24">U34*SUM(1+$C$6)</f>
        <v>-17024.330612399044</v>
      </c>
      <c r="W34" s="98">
        <f t="shared" ref="W34:W36" si="25">V34*SUM(1+$C$6)</f>
        <v>-17535.060530771018</v>
      </c>
      <c r="X34" s="98">
        <f t="shared" ref="X34:X36" si="26">W34*SUM(1+$C$6)</f>
        <v>-18061.11234669415</v>
      </c>
      <c r="Y34" s="98">
        <f t="shared" ref="Y34:Y36" si="27">X34*SUM(1+$C$6)</f>
        <v>-18602.945717094975</v>
      </c>
      <c r="Z34" s="98">
        <f t="shared" ref="Z34:Z36" si="28">Y34*SUM(1+$C$6)</f>
        <v>-19161.034088607827</v>
      </c>
      <c r="AA34" s="98">
        <f t="shared" ref="AA34:AA36" si="29">Z34*SUM(1+$C$6)</f>
        <v>-19735.865111266063</v>
      </c>
      <c r="AB34" s="98">
        <f t="shared" ref="AB34:AB36" si="30">AA34*SUM(1+$C$6)</f>
        <v>-20327.941064604045</v>
      </c>
      <c r="AC34" s="98">
        <f t="shared" ref="AC34:AC36" si="31">AB34*SUM(1+$C$6)</f>
        <v>-20937.779296542169</v>
      </c>
      <c r="AD34" s="98">
        <f t="shared" ref="AD34:AD36" si="32">AC34*SUM(1+$C$6)</f>
        <v>-21565.912675438434</v>
      </c>
      <c r="AE34" s="98">
        <f t="shared" ref="AE34:AE36" si="33">AD34*SUM(1+$C$6)</f>
        <v>-22212.890055701588</v>
      </c>
      <c r="AF34" s="98">
        <f t="shared" ref="AF34:AF36" si="34">AE34*SUM(1+$C$6)</f>
        <v>-22879.276757372634</v>
      </c>
      <c r="AG34" s="98">
        <f t="shared" ref="AG34:AG36" si="35">AF34*SUM(1+$C$6)</f>
        <v>-23565.655060093814</v>
      </c>
      <c r="AH34" s="99">
        <f t="shared" si="3"/>
        <v>-475754.15706322039</v>
      </c>
      <c r="AK34" s="82"/>
      <c r="AL34" s="82"/>
      <c r="AM34" s="82"/>
      <c r="AN34" s="82"/>
    </row>
    <row r="35" spans="2:40" x14ac:dyDescent="0.2">
      <c r="B35" s="84" t="s">
        <v>274</v>
      </c>
      <c r="C35" s="86"/>
      <c r="D35" s="89">
        <v>-5000</v>
      </c>
      <c r="E35" s="98">
        <f t="shared" si="7"/>
        <v>-5150</v>
      </c>
      <c r="F35" s="98">
        <f t="shared" si="8"/>
        <v>-5304.5</v>
      </c>
      <c r="G35" s="98">
        <f t="shared" si="9"/>
        <v>-5463.6350000000002</v>
      </c>
      <c r="H35" s="98">
        <f t="shared" si="10"/>
        <v>-5627.5440500000004</v>
      </c>
      <c r="I35" s="98">
        <f t="shared" si="11"/>
        <v>-5796.3703715000001</v>
      </c>
      <c r="J35" s="98">
        <f t="shared" si="12"/>
        <v>-5970.2614826449999</v>
      </c>
      <c r="K35" s="98">
        <f t="shared" si="13"/>
        <v>-6149.3693271243501</v>
      </c>
      <c r="L35" s="98">
        <f t="shared" si="14"/>
        <v>-6333.8504069380806</v>
      </c>
      <c r="M35" s="98">
        <f t="shared" si="15"/>
        <v>-6523.865919146223</v>
      </c>
      <c r="N35" s="98">
        <f t="shared" si="16"/>
        <v>-6719.5818967206096</v>
      </c>
      <c r="O35" s="98">
        <f t="shared" si="17"/>
        <v>-6921.1693536222283</v>
      </c>
      <c r="P35" s="98">
        <f t="shared" si="18"/>
        <v>-7128.8044342308949</v>
      </c>
      <c r="Q35" s="98">
        <f t="shared" si="19"/>
        <v>-7342.6685672578224</v>
      </c>
      <c r="R35" s="98">
        <f t="shared" si="20"/>
        <v>-7562.9486242755574</v>
      </c>
      <c r="S35" s="98">
        <f t="shared" si="21"/>
        <v>-7789.8370830038248</v>
      </c>
      <c r="T35" s="98">
        <f t="shared" si="22"/>
        <v>-8023.53219549394</v>
      </c>
      <c r="U35" s="98">
        <f t="shared" si="23"/>
        <v>-8264.2381613587586</v>
      </c>
      <c r="V35" s="98">
        <f t="shared" si="24"/>
        <v>-8512.1653061995221</v>
      </c>
      <c r="W35" s="98">
        <f t="shared" si="25"/>
        <v>-8767.5302653855088</v>
      </c>
      <c r="X35" s="98">
        <f t="shared" si="26"/>
        <v>-9030.5561733470749</v>
      </c>
      <c r="Y35" s="98">
        <f t="shared" si="27"/>
        <v>-9301.4728585474877</v>
      </c>
      <c r="Z35" s="98">
        <f t="shared" si="28"/>
        <v>-9580.5170443039133</v>
      </c>
      <c r="AA35" s="98">
        <f t="shared" si="29"/>
        <v>-9867.9325556330314</v>
      </c>
      <c r="AB35" s="98">
        <f t="shared" si="30"/>
        <v>-10163.970532302023</v>
      </c>
      <c r="AC35" s="98">
        <f t="shared" si="31"/>
        <v>-10468.889648271084</v>
      </c>
      <c r="AD35" s="98">
        <f t="shared" si="32"/>
        <v>-10782.956337719217</v>
      </c>
      <c r="AE35" s="98">
        <f t="shared" si="33"/>
        <v>-11106.445027850794</v>
      </c>
      <c r="AF35" s="98">
        <f t="shared" si="34"/>
        <v>-11439.638378686317</v>
      </c>
      <c r="AG35" s="98">
        <f t="shared" si="35"/>
        <v>-11782.827530046907</v>
      </c>
      <c r="AH35" s="99">
        <f t="shared" si="3"/>
        <v>-237877.0785316102</v>
      </c>
      <c r="AK35" s="82"/>
      <c r="AL35" s="82"/>
      <c r="AM35" s="82"/>
      <c r="AN35" s="82"/>
    </row>
    <row r="36" spans="2:40" x14ac:dyDescent="0.2">
      <c r="B36" s="84" t="s">
        <v>156</v>
      </c>
      <c r="C36" s="86"/>
      <c r="D36" s="89"/>
      <c r="E36" s="98">
        <f t="shared" si="7"/>
        <v>0</v>
      </c>
      <c r="F36" s="98">
        <f t="shared" si="8"/>
        <v>0</v>
      </c>
      <c r="G36" s="98">
        <f t="shared" si="9"/>
        <v>0</v>
      </c>
      <c r="H36" s="98">
        <f t="shared" si="10"/>
        <v>0</v>
      </c>
      <c r="I36" s="98">
        <f t="shared" si="11"/>
        <v>0</v>
      </c>
      <c r="J36" s="98">
        <f t="shared" si="12"/>
        <v>0</v>
      </c>
      <c r="K36" s="98">
        <f t="shared" si="13"/>
        <v>0</v>
      </c>
      <c r="L36" s="98">
        <f t="shared" si="14"/>
        <v>0</v>
      </c>
      <c r="M36" s="98">
        <f t="shared" si="15"/>
        <v>0</v>
      </c>
      <c r="N36" s="98">
        <f t="shared" si="16"/>
        <v>0</v>
      </c>
      <c r="O36" s="98">
        <f t="shared" si="17"/>
        <v>0</v>
      </c>
      <c r="P36" s="98">
        <f t="shared" si="18"/>
        <v>0</v>
      </c>
      <c r="Q36" s="98">
        <f t="shared" si="19"/>
        <v>0</v>
      </c>
      <c r="R36" s="98">
        <f t="shared" si="20"/>
        <v>0</v>
      </c>
      <c r="S36" s="98">
        <f t="shared" si="21"/>
        <v>0</v>
      </c>
      <c r="T36" s="98">
        <f t="shared" si="22"/>
        <v>0</v>
      </c>
      <c r="U36" s="98">
        <f t="shared" si="23"/>
        <v>0</v>
      </c>
      <c r="V36" s="98">
        <f t="shared" si="24"/>
        <v>0</v>
      </c>
      <c r="W36" s="98">
        <f t="shared" si="25"/>
        <v>0</v>
      </c>
      <c r="X36" s="98">
        <f t="shared" si="26"/>
        <v>0</v>
      </c>
      <c r="Y36" s="98">
        <f t="shared" si="27"/>
        <v>0</v>
      </c>
      <c r="Z36" s="98">
        <f t="shared" si="28"/>
        <v>0</v>
      </c>
      <c r="AA36" s="98">
        <f t="shared" si="29"/>
        <v>0</v>
      </c>
      <c r="AB36" s="98">
        <f t="shared" si="30"/>
        <v>0</v>
      </c>
      <c r="AC36" s="98">
        <f t="shared" si="31"/>
        <v>0</v>
      </c>
      <c r="AD36" s="98">
        <f t="shared" si="32"/>
        <v>0</v>
      </c>
      <c r="AE36" s="98">
        <f t="shared" si="33"/>
        <v>0</v>
      </c>
      <c r="AF36" s="98">
        <f t="shared" si="34"/>
        <v>0</v>
      </c>
      <c r="AG36" s="98">
        <f t="shared" si="35"/>
        <v>0</v>
      </c>
      <c r="AH36" s="99">
        <f t="shared" si="3"/>
        <v>0</v>
      </c>
      <c r="AK36" s="82"/>
      <c r="AL36" s="82"/>
      <c r="AM36" s="82"/>
      <c r="AN36" s="82"/>
    </row>
    <row r="37" spans="2:40" x14ac:dyDescent="0.2">
      <c r="B37" s="139" t="s">
        <v>273</v>
      </c>
      <c r="C37" s="86"/>
      <c r="D37" s="140">
        <f>SUBTOTAL(9,D31:D36)</f>
        <v>-105000</v>
      </c>
      <c r="E37" s="141">
        <f t="shared" ref="E37:AH37" si="36">SUBTOTAL(9,E31:E36)</f>
        <v>-108150</v>
      </c>
      <c r="F37" s="141">
        <f t="shared" si="36"/>
        <v>-111394.5</v>
      </c>
      <c r="G37" s="141">
        <f t="shared" si="36"/>
        <v>-114736.33499999999</v>
      </c>
      <c r="H37" s="141">
        <f t="shared" si="36"/>
        <v>-118178.42504999999</v>
      </c>
      <c r="I37" s="141">
        <f t="shared" si="36"/>
        <v>-121723.77780149999</v>
      </c>
      <c r="J37" s="141">
        <f t="shared" si="36"/>
        <v>-125375.49113554499</v>
      </c>
      <c r="K37" s="141">
        <f t="shared" si="36"/>
        <v>-129136.75586961137</v>
      </c>
      <c r="L37" s="141">
        <f t="shared" si="36"/>
        <v>-133010.85854569968</v>
      </c>
      <c r="M37" s="141">
        <f t="shared" si="36"/>
        <v>-137001.18430207067</v>
      </c>
      <c r="N37" s="141">
        <f t="shared" si="36"/>
        <v>-141111.2198311328</v>
      </c>
      <c r="O37" s="141">
        <f t="shared" si="36"/>
        <v>-145344.55642606679</v>
      </c>
      <c r="P37" s="141">
        <f t="shared" si="36"/>
        <v>-149704.89311884879</v>
      </c>
      <c r="Q37" s="141">
        <f t="shared" si="36"/>
        <v>-154196.03991241427</v>
      </c>
      <c r="R37" s="141">
        <f t="shared" si="36"/>
        <v>-158821.92110978669</v>
      </c>
      <c r="S37" s="141">
        <f t="shared" si="36"/>
        <v>-163586.57874308032</v>
      </c>
      <c r="T37" s="141">
        <f t="shared" si="36"/>
        <v>-168494.17610537272</v>
      </c>
      <c r="U37" s="141">
        <f t="shared" si="36"/>
        <v>-173549.00138853394</v>
      </c>
      <c r="V37" s="141">
        <f t="shared" si="36"/>
        <v>-178755.47143018997</v>
      </c>
      <c r="W37" s="141">
        <f t="shared" si="36"/>
        <v>-184118.13557309567</v>
      </c>
      <c r="X37" s="141">
        <f t="shared" si="36"/>
        <v>-189641.67964028855</v>
      </c>
      <c r="Y37" s="141">
        <f t="shared" si="36"/>
        <v>-195330.93002949722</v>
      </c>
      <c r="Z37" s="141">
        <f t="shared" si="36"/>
        <v>-201190.85793038216</v>
      </c>
      <c r="AA37" s="141">
        <f t="shared" si="36"/>
        <v>-207226.58366829366</v>
      </c>
      <c r="AB37" s="141">
        <f t="shared" si="36"/>
        <v>-213443.38117834242</v>
      </c>
      <c r="AC37" s="141">
        <f t="shared" si="36"/>
        <v>-219846.68261369274</v>
      </c>
      <c r="AD37" s="141">
        <f t="shared" si="36"/>
        <v>-226442.08309210354</v>
      </c>
      <c r="AE37" s="141">
        <f t="shared" si="36"/>
        <v>-233235.34558486665</v>
      </c>
      <c r="AF37" s="141">
        <f t="shared" si="36"/>
        <v>-240232.40595241266</v>
      </c>
      <c r="AG37" s="141">
        <f t="shared" si="36"/>
        <v>-247439.37813098502</v>
      </c>
      <c r="AH37" s="141">
        <f t="shared" si="36"/>
        <v>-4995418.6491638133</v>
      </c>
      <c r="AK37" s="82"/>
      <c r="AL37" s="82"/>
      <c r="AM37" s="82"/>
      <c r="AN37" s="82"/>
    </row>
    <row r="38" spans="2:40" x14ac:dyDescent="0.2">
      <c r="B38" s="84"/>
      <c r="C38" s="86"/>
      <c r="D38" s="89"/>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100"/>
      <c r="AK38" s="82"/>
      <c r="AL38" s="82"/>
      <c r="AM38" s="82"/>
      <c r="AN38" s="82"/>
    </row>
    <row r="39" spans="2:40" x14ac:dyDescent="0.2">
      <c r="B39" s="84" t="s">
        <v>216</v>
      </c>
      <c r="C39" s="86"/>
      <c r="D39" s="89">
        <v>-50000</v>
      </c>
      <c r="E39" s="98">
        <f>D39*SUM(1+$C$7)</f>
        <v>-51249.999999999993</v>
      </c>
      <c r="F39" s="98">
        <f t="shared" ref="F39:AG39" si="37">E39*SUM(1+$C$7)</f>
        <v>-52531.249999999985</v>
      </c>
      <c r="G39" s="98">
        <f t="shared" si="37"/>
        <v>-53844.531249999978</v>
      </c>
      <c r="H39" s="98">
        <f t="shared" si="37"/>
        <v>-55190.644531249971</v>
      </c>
      <c r="I39" s="98">
        <f t="shared" si="37"/>
        <v>-56570.410644531214</v>
      </c>
      <c r="J39" s="98">
        <f t="shared" si="37"/>
        <v>-57984.670910644491</v>
      </c>
      <c r="K39" s="98">
        <f t="shared" si="37"/>
        <v>-59434.287683410599</v>
      </c>
      <c r="L39" s="98">
        <f t="shared" si="37"/>
        <v>-60920.144875495862</v>
      </c>
      <c r="M39" s="98">
        <f t="shared" si="37"/>
        <v>-62443.148497383256</v>
      </c>
      <c r="N39" s="98">
        <f t="shared" si="37"/>
        <v>-64004.227209817829</v>
      </c>
      <c r="O39" s="98">
        <f t="shared" si="37"/>
        <v>-65604.332890063262</v>
      </c>
      <c r="P39" s="98">
        <f t="shared" si="37"/>
        <v>-67244.441212314836</v>
      </c>
      <c r="Q39" s="98">
        <f t="shared" si="37"/>
        <v>-68925.552242622696</v>
      </c>
      <c r="R39" s="98">
        <f t="shared" si="37"/>
        <v>-70648.691048688255</v>
      </c>
      <c r="S39" s="98">
        <f t="shared" si="37"/>
        <v>-72414.908324905453</v>
      </c>
      <c r="T39" s="98">
        <f t="shared" si="37"/>
        <v>-74225.281033028077</v>
      </c>
      <c r="U39" s="98">
        <f t="shared" si="37"/>
        <v>-76080.913058853766</v>
      </c>
      <c r="V39" s="98">
        <f t="shared" si="37"/>
        <v>-77982.935885325103</v>
      </c>
      <c r="W39" s="98">
        <f t="shared" si="37"/>
        <v>-79932.509282458224</v>
      </c>
      <c r="X39" s="98">
        <f t="shared" si="37"/>
        <v>-81930.822014519668</v>
      </c>
      <c r="Y39" s="98">
        <f t="shared" si="37"/>
        <v>-83979.092564882652</v>
      </c>
      <c r="Z39" s="98">
        <f t="shared" si="37"/>
        <v>-86078.569879004717</v>
      </c>
      <c r="AA39" s="98">
        <f t="shared" si="37"/>
        <v>-88230.53412597983</v>
      </c>
      <c r="AB39" s="98">
        <f t="shared" si="37"/>
        <v>-90436.297479129324</v>
      </c>
      <c r="AC39" s="98">
        <f t="shared" si="37"/>
        <v>-92697.204916107556</v>
      </c>
      <c r="AD39" s="98">
        <f t="shared" si="37"/>
        <v>-95014.635039010231</v>
      </c>
      <c r="AE39" s="98">
        <f t="shared" si="37"/>
        <v>-97390.000914985474</v>
      </c>
      <c r="AF39" s="98">
        <f t="shared" si="37"/>
        <v>-99824.750937860095</v>
      </c>
      <c r="AG39" s="98">
        <f t="shared" si="37"/>
        <v>-102320.36971130659</v>
      </c>
      <c r="AH39" s="99">
        <f t="shared" si="3"/>
        <v>-2195135.1581635787</v>
      </c>
      <c r="AK39" s="82"/>
      <c r="AL39" s="82"/>
      <c r="AM39" s="82"/>
      <c r="AN39" s="82"/>
    </row>
    <row r="40" spans="2:40" x14ac:dyDescent="0.2">
      <c r="B40" s="84" t="s">
        <v>217</v>
      </c>
      <c r="C40" s="86"/>
      <c r="D40" s="89">
        <v>-50000</v>
      </c>
      <c r="E40" s="98">
        <f t="shared" si="4"/>
        <v>-51500</v>
      </c>
      <c r="F40" s="98">
        <f t="shared" si="4"/>
        <v>-53045</v>
      </c>
      <c r="G40" s="98">
        <f t="shared" ref="G40:AG40" si="38">F40*SUM(1+$C$6)</f>
        <v>-54636.35</v>
      </c>
      <c r="H40" s="98">
        <f t="shared" si="38"/>
        <v>-56275.440499999997</v>
      </c>
      <c r="I40" s="98">
        <f t="shared" si="38"/>
        <v>-57963.703714999996</v>
      </c>
      <c r="J40" s="98">
        <f t="shared" si="38"/>
        <v>-59702.614826450001</v>
      </c>
      <c r="K40" s="98">
        <f t="shared" si="38"/>
        <v>-61493.693271243501</v>
      </c>
      <c r="L40" s="98">
        <f t="shared" si="38"/>
        <v>-63338.504069380804</v>
      </c>
      <c r="M40" s="98">
        <f t="shared" si="38"/>
        <v>-65238.659191462233</v>
      </c>
      <c r="N40" s="98">
        <f t="shared" si="38"/>
        <v>-67195.818967206098</v>
      </c>
      <c r="O40" s="98">
        <f t="shared" si="38"/>
        <v>-69211.693536222287</v>
      </c>
      <c r="P40" s="98">
        <f t="shared" si="38"/>
        <v>-71288.04434230896</v>
      </c>
      <c r="Q40" s="98">
        <f t="shared" si="38"/>
        <v>-73426.685672578227</v>
      </c>
      <c r="R40" s="98">
        <f t="shared" si="38"/>
        <v>-75629.486242755578</v>
      </c>
      <c r="S40" s="98">
        <f t="shared" si="38"/>
        <v>-77898.370830038242</v>
      </c>
      <c r="T40" s="98">
        <f t="shared" si="38"/>
        <v>-80235.321954939398</v>
      </c>
      <c r="U40" s="98">
        <f t="shared" si="38"/>
        <v>-82642.381613587582</v>
      </c>
      <c r="V40" s="98">
        <f t="shared" si="38"/>
        <v>-85121.65306199521</v>
      </c>
      <c r="W40" s="98">
        <f t="shared" si="38"/>
        <v>-87675.302653855062</v>
      </c>
      <c r="X40" s="98">
        <f t="shared" si="38"/>
        <v>-90305.56173347072</v>
      </c>
      <c r="Y40" s="98">
        <f t="shared" si="38"/>
        <v>-93014.728585474848</v>
      </c>
      <c r="Z40" s="98">
        <f t="shared" si="38"/>
        <v>-95805.170443039096</v>
      </c>
      <c r="AA40" s="98">
        <f t="shared" si="38"/>
        <v>-98679.325556330266</v>
      </c>
      <c r="AB40" s="98">
        <f t="shared" si="38"/>
        <v>-101639.70532302017</v>
      </c>
      <c r="AC40" s="98">
        <f t="shared" si="38"/>
        <v>-104688.89648271078</v>
      </c>
      <c r="AD40" s="98">
        <f t="shared" si="38"/>
        <v>-107829.56337719211</v>
      </c>
      <c r="AE40" s="98">
        <f t="shared" si="38"/>
        <v>-111064.45027850788</v>
      </c>
      <c r="AF40" s="98">
        <f t="shared" si="38"/>
        <v>-114396.38378686312</v>
      </c>
      <c r="AG40" s="98">
        <f t="shared" si="38"/>
        <v>-117828.27530046902</v>
      </c>
      <c r="AH40" s="99">
        <f t="shared" si="3"/>
        <v>-2378770.7853161013</v>
      </c>
      <c r="AK40" s="82"/>
      <c r="AL40" s="82"/>
      <c r="AM40" s="82"/>
      <c r="AN40" s="82"/>
    </row>
    <row r="41" spans="2:40" x14ac:dyDescent="0.2">
      <c r="B41" s="84" t="s">
        <v>218</v>
      </c>
      <c r="C41" s="86"/>
      <c r="D41" s="89">
        <v>-50000</v>
      </c>
      <c r="E41" s="98">
        <f t="shared" si="4"/>
        <v>-51500</v>
      </c>
      <c r="F41" s="98">
        <f t="shared" si="4"/>
        <v>-53045</v>
      </c>
      <c r="G41" s="98">
        <f t="shared" ref="G41:AG41" si="39">F41*SUM(1+$C$6)</f>
        <v>-54636.35</v>
      </c>
      <c r="H41" s="98">
        <f t="shared" si="39"/>
        <v>-56275.440499999997</v>
      </c>
      <c r="I41" s="98">
        <f t="shared" si="39"/>
        <v>-57963.703714999996</v>
      </c>
      <c r="J41" s="98">
        <f t="shared" si="39"/>
        <v>-59702.614826450001</v>
      </c>
      <c r="K41" s="98">
        <f t="shared" si="39"/>
        <v>-61493.693271243501</v>
      </c>
      <c r="L41" s="98">
        <f t="shared" si="39"/>
        <v>-63338.504069380804</v>
      </c>
      <c r="M41" s="98">
        <f t="shared" si="39"/>
        <v>-65238.659191462233</v>
      </c>
      <c r="N41" s="98">
        <f t="shared" si="39"/>
        <v>-67195.818967206098</v>
      </c>
      <c r="O41" s="98">
        <f t="shared" si="39"/>
        <v>-69211.693536222287</v>
      </c>
      <c r="P41" s="98">
        <f t="shared" si="39"/>
        <v>-71288.04434230896</v>
      </c>
      <c r="Q41" s="98">
        <f t="shared" si="39"/>
        <v>-73426.685672578227</v>
      </c>
      <c r="R41" s="98">
        <f t="shared" si="39"/>
        <v>-75629.486242755578</v>
      </c>
      <c r="S41" s="98">
        <f t="shared" si="39"/>
        <v>-77898.370830038242</v>
      </c>
      <c r="T41" s="98">
        <f t="shared" si="39"/>
        <v>-80235.321954939398</v>
      </c>
      <c r="U41" s="98">
        <f t="shared" si="39"/>
        <v>-82642.381613587582</v>
      </c>
      <c r="V41" s="98">
        <f t="shared" si="39"/>
        <v>-85121.65306199521</v>
      </c>
      <c r="W41" s="98">
        <f t="shared" si="39"/>
        <v>-87675.302653855062</v>
      </c>
      <c r="X41" s="98">
        <f t="shared" si="39"/>
        <v>-90305.56173347072</v>
      </c>
      <c r="Y41" s="98">
        <f t="shared" si="39"/>
        <v>-93014.728585474848</v>
      </c>
      <c r="Z41" s="98">
        <f t="shared" si="39"/>
        <v>-95805.170443039096</v>
      </c>
      <c r="AA41" s="98">
        <f t="shared" si="39"/>
        <v>-98679.325556330266</v>
      </c>
      <c r="AB41" s="98">
        <f t="shared" si="39"/>
        <v>-101639.70532302017</v>
      </c>
      <c r="AC41" s="98">
        <f t="shared" si="39"/>
        <v>-104688.89648271078</v>
      </c>
      <c r="AD41" s="98">
        <f t="shared" si="39"/>
        <v>-107829.56337719211</v>
      </c>
      <c r="AE41" s="98">
        <f t="shared" si="39"/>
        <v>-111064.45027850788</v>
      </c>
      <c r="AF41" s="98">
        <f t="shared" si="39"/>
        <v>-114396.38378686312</v>
      </c>
      <c r="AG41" s="98">
        <f t="shared" si="39"/>
        <v>-117828.27530046902</v>
      </c>
      <c r="AH41" s="99">
        <f t="shared" si="3"/>
        <v>-2378770.7853161013</v>
      </c>
      <c r="AK41" s="82"/>
      <c r="AL41" s="82"/>
      <c r="AM41" s="82"/>
      <c r="AN41" s="82"/>
    </row>
    <row r="42" spans="2:40" x14ac:dyDescent="0.2">
      <c r="B42" s="139" t="s">
        <v>272</v>
      </c>
      <c r="C42" s="86"/>
      <c r="D42" s="140">
        <f>SUBTOTAL(9,D39:D41)</f>
        <v>-150000</v>
      </c>
      <c r="E42" s="141">
        <f t="shared" ref="E42:AH42" si="40">SUBTOTAL(9,E39:E41)</f>
        <v>-154250</v>
      </c>
      <c r="F42" s="141">
        <f t="shared" si="40"/>
        <v>-158621.25</v>
      </c>
      <c r="G42" s="141">
        <f t="shared" si="40"/>
        <v>-163117.23124999998</v>
      </c>
      <c r="H42" s="141">
        <f t="shared" si="40"/>
        <v>-167741.52553124996</v>
      </c>
      <c r="I42" s="141">
        <f t="shared" si="40"/>
        <v>-172497.81807453121</v>
      </c>
      <c r="J42" s="141">
        <f t="shared" si="40"/>
        <v>-177389.90056354451</v>
      </c>
      <c r="K42" s="141">
        <f t="shared" si="40"/>
        <v>-182421.67422589762</v>
      </c>
      <c r="L42" s="141">
        <f t="shared" si="40"/>
        <v>-187597.15301425746</v>
      </c>
      <c r="M42" s="141">
        <f t="shared" si="40"/>
        <v>-192920.46688030774</v>
      </c>
      <c r="N42" s="141">
        <f t="shared" si="40"/>
        <v>-198395.86514423002</v>
      </c>
      <c r="O42" s="141">
        <f t="shared" si="40"/>
        <v>-204027.71996250784</v>
      </c>
      <c r="P42" s="141">
        <f t="shared" si="40"/>
        <v>-209820.52989693277</v>
      </c>
      <c r="Q42" s="141">
        <f t="shared" si="40"/>
        <v>-215778.92358777917</v>
      </c>
      <c r="R42" s="141">
        <f t="shared" si="40"/>
        <v>-221907.66353419941</v>
      </c>
      <c r="S42" s="141">
        <f t="shared" si="40"/>
        <v>-228211.64998498195</v>
      </c>
      <c r="T42" s="141">
        <f t="shared" si="40"/>
        <v>-234695.92494290689</v>
      </c>
      <c r="U42" s="141">
        <f t="shared" si="40"/>
        <v>-241365.67628602893</v>
      </c>
      <c r="V42" s="141">
        <f t="shared" si="40"/>
        <v>-248226.24200931552</v>
      </c>
      <c r="W42" s="141">
        <f t="shared" si="40"/>
        <v>-255283.11459016835</v>
      </c>
      <c r="X42" s="141">
        <f t="shared" si="40"/>
        <v>-262541.94548146112</v>
      </c>
      <c r="Y42" s="141">
        <f t="shared" si="40"/>
        <v>-270008.54973583232</v>
      </c>
      <c r="Z42" s="141">
        <f t="shared" si="40"/>
        <v>-277688.91076508292</v>
      </c>
      <c r="AA42" s="141">
        <f t="shared" si="40"/>
        <v>-285589.18523864035</v>
      </c>
      <c r="AB42" s="141">
        <f t="shared" si="40"/>
        <v>-293715.70812516968</v>
      </c>
      <c r="AC42" s="141">
        <f t="shared" si="40"/>
        <v>-302074.99788152915</v>
      </c>
      <c r="AD42" s="141">
        <f t="shared" si="40"/>
        <v>-310673.76179339446</v>
      </c>
      <c r="AE42" s="141">
        <f t="shared" si="40"/>
        <v>-319518.90147200122</v>
      </c>
      <c r="AF42" s="141">
        <f t="shared" si="40"/>
        <v>-328617.51851158636</v>
      </c>
      <c r="AG42" s="141">
        <f t="shared" si="40"/>
        <v>-337976.92031224462</v>
      </c>
      <c r="AH42" s="141">
        <f t="shared" si="40"/>
        <v>-6952676.7287957808</v>
      </c>
      <c r="AK42" s="82"/>
      <c r="AL42" s="82"/>
      <c r="AM42" s="82"/>
      <c r="AN42" s="82"/>
    </row>
    <row r="43" spans="2:40" x14ac:dyDescent="0.2">
      <c r="B43" s="84"/>
      <c r="C43" s="86"/>
      <c r="D43" s="89"/>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9"/>
      <c r="AK43" s="82"/>
      <c r="AL43" s="82"/>
      <c r="AM43" s="82"/>
      <c r="AN43" s="82"/>
    </row>
    <row r="44" spans="2:40" x14ac:dyDescent="0.2">
      <c r="B44" s="84" t="s">
        <v>221</v>
      </c>
      <c r="C44" s="86"/>
      <c r="D44" s="89">
        <v>-100000</v>
      </c>
      <c r="E44" s="98">
        <f t="shared" si="4"/>
        <v>-103000</v>
      </c>
      <c r="F44" s="98">
        <f t="shared" si="4"/>
        <v>-106090</v>
      </c>
      <c r="G44" s="98">
        <f t="shared" ref="G44:AG44" si="41">F44*SUM(1+$C$6)</f>
        <v>-109272.7</v>
      </c>
      <c r="H44" s="98">
        <f t="shared" si="41"/>
        <v>-112550.88099999999</v>
      </c>
      <c r="I44" s="98">
        <f t="shared" si="41"/>
        <v>-115927.40742999999</v>
      </c>
      <c r="J44" s="98">
        <f t="shared" si="41"/>
        <v>-119405.2296529</v>
      </c>
      <c r="K44" s="98">
        <f t="shared" si="41"/>
        <v>-122987.386542487</v>
      </c>
      <c r="L44" s="98">
        <f t="shared" si="41"/>
        <v>-126677.00813876161</v>
      </c>
      <c r="M44" s="98">
        <f t="shared" si="41"/>
        <v>-130477.31838292447</v>
      </c>
      <c r="N44" s="98">
        <f t="shared" si="41"/>
        <v>-134391.6379344122</v>
      </c>
      <c r="O44" s="98">
        <f t="shared" si="41"/>
        <v>-138423.38707244457</v>
      </c>
      <c r="P44" s="98">
        <f t="shared" si="41"/>
        <v>-142576.08868461792</v>
      </c>
      <c r="Q44" s="98">
        <f t="shared" si="41"/>
        <v>-146853.37134515645</v>
      </c>
      <c r="R44" s="98">
        <f t="shared" si="41"/>
        <v>-151258.97248551116</v>
      </c>
      <c r="S44" s="98">
        <f t="shared" si="41"/>
        <v>-155796.74166007648</v>
      </c>
      <c r="T44" s="98">
        <f t="shared" si="41"/>
        <v>-160470.6439098788</v>
      </c>
      <c r="U44" s="98">
        <f t="shared" si="41"/>
        <v>-165284.76322717516</v>
      </c>
      <c r="V44" s="98">
        <f t="shared" si="41"/>
        <v>-170243.30612399042</v>
      </c>
      <c r="W44" s="98">
        <f t="shared" si="41"/>
        <v>-175350.60530771012</v>
      </c>
      <c r="X44" s="98">
        <f t="shared" si="41"/>
        <v>-180611.12346694144</v>
      </c>
      <c r="Y44" s="98">
        <f t="shared" si="41"/>
        <v>-186029.4571709497</v>
      </c>
      <c r="Z44" s="98">
        <f t="shared" si="41"/>
        <v>-191610.34088607819</v>
      </c>
      <c r="AA44" s="98">
        <f t="shared" si="41"/>
        <v>-197358.65111266053</v>
      </c>
      <c r="AB44" s="98">
        <f t="shared" si="41"/>
        <v>-203279.41064604034</v>
      </c>
      <c r="AC44" s="98">
        <f t="shared" si="41"/>
        <v>-209377.79296542157</v>
      </c>
      <c r="AD44" s="98">
        <f t="shared" si="41"/>
        <v>-215659.12675438423</v>
      </c>
      <c r="AE44" s="98">
        <f t="shared" si="41"/>
        <v>-222128.90055701576</v>
      </c>
      <c r="AF44" s="98">
        <f t="shared" si="41"/>
        <v>-228792.76757372625</v>
      </c>
      <c r="AG44" s="98">
        <f t="shared" si="41"/>
        <v>-235656.55060093803</v>
      </c>
      <c r="AH44" s="99">
        <f t="shared" si="3"/>
        <v>-4757541.5706322026</v>
      </c>
      <c r="AK44" s="82"/>
      <c r="AL44" s="82"/>
      <c r="AM44" s="82"/>
      <c r="AN44" s="82"/>
    </row>
    <row r="45" spans="2:40" x14ac:dyDescent="0.2">
      <c r="B45" s="88"/>
      <c r="C45" s="86"/>
      <c r="D45" s="86"/>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K45" s="82"/>
      <c r="AL45" s="82"/>
      <c r="AM45" s="82"/>
      <c r="AN45" s="82"/>
    </row>
    <row r="46" spans="2:40" x14ac:dyDescent="0.2">
      <c r="B46" s="87" t="s">
        <v>193</v>
      </c>
      <c r="C46" s="101">
        <f>SUBTOTAL(9,C19:C44)</f>
        <v>-53000000</v>
      </c>
      <c r="D46" s="101">
        <f t="shared" ref="D46:AH46" si="42">SUBTOTAL(9,D19:D44)</f>
        <v>-355000</v>
      </c>
      <c r="E46" s="101">
        <f t="shared" si="42"/>
        <v>-365400</v>
      </c>
      <c r="F46" s="101">
        <f t="shared" si="42"/>
        <v>-376105.75</v>
      </c>
      <c r="G46" s="101">
        <f t="shared" si="42"/>
        <v>-387126.26624999999</v>
      </c>
      <c r="H46" s="101">
        <f t="shared" si="42"/>
        <v>-398470.83158124995</v>
      </c>
      <c r="I46" s="101">
        <f t="shared" si="42"/>
        <v>-410149.00330603123</v>
      </c>
      <c r="J46" s="101">
        <f t="shared" si="42"/>
        <v>-422170.62135198951</v>
      </c>
      <c r="K46" s="101">
        <f t="shared" si="42"/>
        <v>-434545.816637996</v>
      </c>
      <c r="L46" s="101">
        <f t="shared" si="42"/>
        <v>-447285.0196987188</v>
      </c>
      <c r="M46" s="101">
        <f t="shared" si="42"/>
        <v>-460398.96956530283</v>
      </c>
      <c r="N46" s="101">
        <f t="shared" si="42"/>
        <v>-473898.72290977498</v>
      </c>
      <c r="O46" s="101">
        <f t="shared" si="42"/>
        <v>-487795.66346101917</v>
      </c>
      <c r="P46" s="101">
        <f t="shared" si="42"/>
        <v>-502101.51170039945</v>
      </c>
      <c r="Q46" s="101">
        <f t="shared" si="42"/>
        <v>-516828.33484534989</v>
      </c>
      <c r="R46" s="101">
        <f t="shared" si="42"/>
        <v>-531988.55712949717</v>
      </c>
      <c r="S46" s="101">
        <f t="shared" si="42"/>
        <v>-547594.97038813867</v>
      </c>
      <c r="T46" s="101">
        <f t="shared" si="42"/>
        <v>-563660.74495815835</v>
      </c>
      <c r="U46" s="101">
        <f t="shared" si="42"/>
        <v>-580199.44090173813</v>
      </c>
      <c r="V46" s="101">
        <f t="shared" si="42"/>
        <v>-597225.01956349588</v>
      </c>
      <c r="W46" s="101">
        <f t="shared" si="42"/>
        <v>-614751.85547097411</v>
      </c>
      <c r="X46" s="101">
        <f t="shared" si="42"/>
        <v>-632794.74858869112</v>
      </c>
      <c r="Y46" s="101">
        <f t="shared" si="42"/>
        <v>-651368.93693627918</v>
      </c>
      <c r="Z46" s="101">
        <f t="shared" si="42"/>
        <v>-670490.10958154325</v>
      </c>
      <c r="AA46" s="101">
        <f t="shared" si="42"/>
        <v>-690174.42001959449</v>
      </c>
      <c r="AB46" s="101">
        <f t="shared" si="42"/>
        <v>-710438.49994955235</v>
      </c>
      <c r="AC46" s="101">
        <f t="shared" si="42"/>
        <v>-731299.47346064344</v>
      </c>
      <c r="AD46" s="101">
        <f t="shared" si="42"/>
        <v>-752774.97163988231</v>
      </c>
      <c r="AE46" s="101">
        <f t="shared" si="42"/>
        <v>-774883.14761388372</v>
      </c>
      <c r="AF46" s="101">
        <f t="shared" si="42"/>
        <v>-797642.69203772524</v>
      </c>
      <c r="AG46" s="101">
        <f t="shared" si="42"/>
        <v>-821072.84904416767</v>
      </c>
      <c r="AH46" s="101">
        <f t="shared" si="42"/>
        <v>-69705636.948591799</v>
      </c>
      <c r="AK46" s="82"/>
      <c r="AL46" s="82"/>
      <c r="AM46" s="82"/>
      <c r="AN46" s="82"/>
    </row>
    <row r="47" spans="2:40" x14ac:dyDescent="0.2">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K47" s="82"/>
      <c r="AL47" s="82"/>
      <c r="AM47" s="82"/>
      <c r="AN47" s="82"/>
    </row>
    <row r="48" spans="2:40" x14ac:dyDescent="0.2">
      <c r="B48" s="87" t="s">
        <v>232</v>
      </c>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K48" s="82"/>
      <c r="AL48" s="82"/>
      <c r="AM48" s="82"/>
      <c r="AN48" s="82"/>
    </row>
    <row r="49" spans="2:40" x14ac:dyDescent="0.2">
      <c r="B49" s="84" t="s">
        <v>219</v>
      </c>
      <c r="C49" s="86"/>
      <c r="D49" s="89">
        <v>1000000</v>
      </c>
      <c r="E49" s="89">
        <v>1000000</v>
      </c>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99">
        <f t="shared" ref="AH49:AH51" si="43">SUM(C49:AG49)</f>
        <v>2000000</v>
      </c>
      <c r="AK49" s="82"/>
      <c r="AL49" s="82"/>
      <c r="AM49" s="82"/>
      <c r="AN49" s="82"/>
    </row>
    <row r="50" spans="2:40" x14ac:dyDescent="0.2">
      <c r="B50" s="84" t="s">
        <v>220</v>
      </c>
      <c r="C50" s="86"/>
      <c r="D50" s="89">
        <v>2000000</v>
      </c>
      <c r="E50" s="89">
        <v>2000000</v>
      </c>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99">
        <f t="shared" si="43"/>
        <v>4000000</v>
      </c>
      <c r="AK50" s="82"/>
      <c r="AL50" s="82"/>
      <c r="AM50" s="82"/>
      <c r="AN50" s="82"/>
    </row>
    <row r="51" spans="2:40" x14ac:dyDescent="0.2">
      <c r="B51" s="84" t="s">
        <v>222</v>
      </c>
      <c r="C51" s="86"/>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99">
        <f t="shared" si="43"/>
        <v>0</v>
      </c>
      <c r="AK51" s="82"/>
      <c r="AL51" s="82"/>
      <c r="AM51" s="82"/>
      <c r="AN51" s="82"/>
    </row>
    <row r="52" spans="2:40" x14ac:dyDescent="0.2">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K52" s="82"/>
      <c r="AL52" s="82"/>
      <c r="AM52" s="82"/>
      <c r="AN52" s="82"/>
    </row>
    <row r="53" spans="2:40" x14ac:dyDescent="0.2">
      <c r="B53" s="87" t="s">
        <v>194</v>
      </c>
      <c r="C53" s="101">
        <f>SUBTOTAL(9,C49:C51)</f>
        <v>0</v>
      </c>
      <c r="D53" s="101">
        <f t="shared" ref="D53:AH53" si="44">SUBTOTAL(9,D49:D51)</f>
        <v>3000000</v>
      </c>
      <c r="E53" s="101">
        <f t="shared" si="44"/>
        <v>3000000</v>
      </c>
      <c r="F53" s="101">
        <f t="shared" si="44"/>
        <v>0</v>
      </c>
      <c r="G53" s="101">
        <f t="shared" si="44"/>
        <v>0</v>
      </c>
      <c r="H53" s="101">
        <f t="shared" si="44"/>
        <v>0</v>
      </c>
      <c r="I53" s="101">
        <f t="shared" si="44"/>
        <v>0</v>
      </c>
      <c r="J53" s="101">
        <f t="shared" si="44"/>
        <v>0</v>
      </c>
      <c r="K53" s="101">
        <f t="shared" si="44"/>
        <v>0</v>
      </c>
      <c r="L53" s="101">
        <f t="shared" si="44"/>
        <v>0</v>
      </c>
      <c r="M53" s="101">
        <f t="shared" si="44"/>
        <v>0</v>
      </c>
      <c r="N53" s="101">
        <f t="shared" si="44"/>
        <v>0</v>
      </c>
      <c r="O53" s="101">
        <f t="shared" si="44"/>
        <v>0</v>
      </c>
      <c r="P53" s="101">
        <f t="shared" si="44"/>
        <v>0</v>
      </c>
      <c r="Q53" s="101">
        <f t="shared" si="44"/>
        <v>0</v>
      </c>
      <c r="R53" s="101">
        <f t="shared" si="44"/>
        <v>0</v>
      </c>
      <c r="S53" s="101">
        <f t="shared" si="44"/>
        <v>0</v>
      </c>
      <c r="T53" s="101">
        <f t="shared" si="44"/>
        <v>0</v>
      </c>
      <c r="U53" s="101">
        <f t="shared" si="44"/>
        <v>0</v>
      </c>
      <c r="V53" s="101">
        <f t="shared" si="44"/>
        <v>0</v>
      </c>
      <c r="W53" s="101">
        <f t="shared" si="44"/>
        <v>0</v>
      </c>
      <c r="X53" s="101">
        <f t="shared" si="44"/>
        <v>0</v>
      </c>
      <c r="Y53" s="101">
        <f t="shared" si="44"/>
        <v>0</v>
      </c>
      <c r="Z53" s="101">
        <f t="shared" si="44"/>
        <v>0</v>
      </c>
      <c r="AA53" s="101">
        <f t="shared" si="44"/>
        <v>0</v>
      </c>
      <c r="AB53" s="101">
        <f t="shared" si="44"/>
        <v>0</v>
      </c>
      <c r="AC53" s="101">
        <f t="shared" si="44"/>
        <v>0</v>
      </c>
      <c r="AD53" s="101">
        <f t="shared" si="44"/>
        <v>0</v>
      </c>
      <c r="AE53" s="101">
        <f t="shared" si="44"/>
        <v>0</v>
      </c>
      <c r="AF53" s="101">
        <f t="shared" si="44"/>
        <v>0</v>
      </c>
      <c r="AG53" s="101">
        <f t="shared" si="44"/>
        <v>0</v>
      </c>
      <c r="AH53" s="101">
        <f t="shared" si="44"/>
        <v>6000000</v>
      </c>
      <c r="AK53" s="82"/>
      <c r="AL53" s="82"/>
      <c r="AM53" s="82"/>
      <c r="AN53" s="82"/>
    </row>
    <row r="54" spans="2:40" x14ac:dyDescent="0.2">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K54" s="82"/>
      <c r="AL54" s="82"/>
      <c r="AM54" s="82"/>
      <c r="AN54" s="82"/>
    </row>
    <row r="55" spans="2:40" x14ac:dyDescent="0.2">
      <c r="C55" s="86"/>
      <c r="D55" s="86"/>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K55" s="82"/>
      <c r="AL55" s="82"/>
      <c r="AM55" s="82"/>
      <c r="AN55" s="82"/>
    </row>
    <row r="56" spans="2:40" x14ac:dyDescent="0.2">
      <c r="B56" s="87" t="s">
        <v>212</v>
      </c>
      <c r="C56" s="101">
        <f>SUM(C46+C53)</f>
        <v>-53000000</v>
      </c>
      <c r="D56" s="101">
        <f t="shared" ref="D56:AH56" si="45">SUM(D46+D53)</f>
        <v>2645000</v>
      </c>
      <c r="E56" s="101">
        <f t="shared" si="45"/>
        <v>2634600</v>
      </c>
      <c r="F56" s="101">
        <f t="shared" si="45"/>
        <v>-376105.75</v>
      </c>
      <c r="G56" s="101">
        <f t="shared" si="45"/>
        <v>-387126.26624999999</v>
      </c>
      <c r="H56" s="101">
        <f t="shared" si="45"/>
        <v>-398470.83158124995</v>
      </c>
      <c r="I56" s="101">
        <f t="shared" si="45"/>
        <v>-410149.00330603123</v>
      </c>
      <c r="J56" s="101">
        <f t="shared" si="45"/>
        <v>-422170.62135198951</v>
      </c>
      <c r="K56" s="101">
        <f t="shared" si="45"/>
        <v>-434545.816637996</v>
      </c>
      <c r="L56" s="101">
        <f t="shared" si="45"/>
        <v>-447285.0196987188</v>
      </c>
      <c r="M56" s="101">
        <f t="shared" si="45"/>
        <v>-460398.96956530283</v>
      </c>
      <c r="N56" s="101">
        <f t="shared" si="45"/>
        <v>-473898.72290977498</v>
      </c>
      <c r="O56" s="101">
        <f t="shared" si="45"/>
        <v>-487795.66346101917</v>
      </c>
      <c r="P56" s="101">
        <f t="shared" si="45"/>
        <v>-502101.51170039945</v>
      </c>
      <c r="Q56" s="101">
        <f t="shared" si="45"/>
        <v>-516828.33484534989</v>
      </c>
      <c r="R56" s="101">
        <f t="shared" si="45"/>
        <v>-531988.55712949717</v>
      </c>
      <c r="S56" s="101">
        <f t="shared" si="45"/>
        <v>-547594.97038813867</v>
      </c>
      <c r="T56" s="101">
        <f t="shared" si="45"/>
        <v>-563660.74495815835</v>
      </c>
      <c r="U56" s="101">
        <f t="shared" si="45"/>
        <v>-580199.44090173813</v>
      </c>
      <c r="V56" s="101">
        <f t="shared" si="45"/>
        <v>-597225.01956349588</v>
      </c>
      <c r="W56" s="101">
        <f t="shared" si="45"/>
        <v>-614751.85547097411</v>
      </c>
      <c r="X56" s="101">
        <f t="shared" si="45"/>
        <v>-632794.74858869112</v>
      </c>
      <c r="Y56" s="101">
        <f t="shared" si="45"/>
        <v>-651368.93693627918</v>
      </c>
      <c r="Z56" s="101">
        <f t="shared" si="45"/>
        <v>-670490.10958154325</v>
      </c>
      <c r="AA56" s="101">
        <f t="shared" si="45"/>
        <v>-690174.42001959449</v>
      </c>
      <c r="AB56" s="101">
        <f t="shared" si="45"/>
        <v>-710438.49994955235</v>
      </c>
      <c r="AC56" s="101">
        <f t="shared" si="45"/>
        <v>-731299.47346064344</v>
      </c>
      <c r="AD56" s="101">
        <f t="shared" si="45"/>
        <v>-752774.97163988231</v>
      </c>
      <c r="AE56" s="101">
        <f t="shared" si="45"/>
        <v>-774883.14761388372</v>
      </c>
      <c r="AF56" s="101">
        <f t="shared" si="45"/>
        <v>-797642.69203772524</v>
      </c>
      <c r="AG56" s="101">
        <f t="shared" si="45"/>
        <v>-821072.84904416767</v>
      </c>
      <c r="AH56" s="101">
        <f t="shared" si="45"/>
        <v>-63705636.948591799</v>
      </c>
      <c r="AK56" s="82"/>
      <c r="AL56" s="82"/>
      <c r="AM56" s="82"/>
      <c r="AN56" s="82"/>
    </row>
    <row r="57" spans="2:40" x14ac:dyDescent="0.2">
      <c r="B57" s="92" t="s">
        <v>203</v>
      </c>
      <c r="C57" s="102">
        <f>+C56</f>
        <v>-53000000</v>
      </c>
      <c r="D57" s="102">
        <f>C57+D56</f>
        <v>-50355000</v>
      </c>
      <c r="E57" s="102">
        <f t="shared" ref="E57:AG57" si="46">D57+E56</f>
        <v>-47720400</v>
      </c>
      <c r="F57" s="102">
        <f t="shared" si="46"/>
        <v>-48096505.75</v>
      </c>
      <c r="G57" s="102">
        <f t="shared" si="46"/>
        <v>-48483632.016249999</v>
      </c>
      <c r="H57" s="102">
        <f t="shared" si="46"/>
        <v>-48882102.847831249</v>
      </c>
      <c r="I57" s="102">
        <f t="shared" si="46"/>
        <v>-49292251.85113728</v>
      </c>
      <c r="J57" s="102">
        <f t="shared" si="46"/>
        <v>-49714422.472489268</v>
      </c>
      <c r="K57" s="102">
        <f t="shared" si="46"/>
        <v>-50148968.28912726</v>
      </c>
      <c r="L57" s="102">
        <f t="shared" si="46"/>
        <v>-50596253.308825977</v>
      </c>
      <c r="M57" s="102">
        <f t="shared" si="46"/>
        <v>-51056652.278391279</v>
      </c>
      <c r="N57" s="102">
        <f t="shared" si="46"/>
        <v>-51530551.001301058</v>
      </c>
      <c r="O57" s="102">
        <f t="shared" si="46"/>
        <v>-52018346.66476208</v>
      </c>
      <c r="P57" s="102">
        <f t="shared" si="46"/>
        <v>-52520448.176462479</v>
      </c>
      <c r="Q57" s="102">
        <f t="shared" si="46"/>
        <v>-53037276.511307828</v>
      </c>
      <c r="R57" s="102">
        <f t="shared" si="46"/>
        <v>-53569265.068437323</v>
      </c>
      <c r="S57" s="102">
        <f t="shared" si="46"/>
        <v>-54116860.03882546</v>
      </c>
      <c r="T57" s="102">
        <f t="shared" si="46"/>
        <v>-54680520.783783615</v>
      </c>
      <c r="U57" s="102">
        <f t="shared" si="46"/>
        <v>-55260720.224685356</v>
      </c>
      <c r="V57" s="102">
        <f t="shared" si="46"/>
        <v>-55857945.244248852</v>
      </c>
      <c r="W57" s="102">
        <f t="shared" si="46"/>
        <v>-56472697.09971983</v>
      </c>
      <c r="X57" s="102">
        <f t="shared" si="46"/>
        <v>-57105491.848308519</v>
      </c>
      <c r="Y57" s="102">
        <f t="shared" si="46"/>
        <v>-57756860.7852448</v>
      </c>
      <c r="Z57" s="102">
        <f t="shared" si="46"/>
        <v>-58427350.894826345</v>
      </c>
      <c r="AA57" s="102">
        <f t="shared" si="46"/>
        <v>-59117525.314845942</v>
      </c>
      <c r="AB57" s="102">
        <f t="shared" si="46"/>
        <v>-59827963.814795494</v>
      </c>
      <c r="AC57" s="102">
        <f t="shared" si="46"/>
        <v>-60559263.288256139</v>
      </c>
      <c r="AD57" s="102">
        <f t="shared" si="46"/>
        <v>-61312038.259896018</v>
      </c>
      <c r="AE57" s="102">
        <f t="shared" si="46"/>
        <v>-62086921.407509901</v>
      </c>
      <c r="AF57" s="102">
        <f t="shared" si="46"/>
        <v>-62884564.099547625</v>
      </c>
      <c r="AG57" s="102">
        <f t="shared" si="46"/>
        <v>-63705636.948591791</v>
      </c>
      <c r="AH57" s="100"/>
      <c r="AK57" s="82"/>
      <c r="AL57" s="82"/>
      <c r="AM57" s="82"/>
      <c r="AN57" s="82"/>
    </row>
    <row r="58" spans="2:40" x14ac:dyDescent="0.2">
      <c r="C58" s="86"/>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K58" s="82"/>
      <c r="AL58" s="82"/>
      <c r="AM58" s="82"/>
      <c r="AN58" s="82"/>
    </row>
    <row r="59" spans="2:40" x14ac:dyDescent="0.2">
      <c r="B59" s="84" t="s">
        <v>158</v>
      </c>
      <c r="C59" s="86"/>
      <c r="D59" s="98">
        <f>IF($E$4="Software",$C$28/$C9,(IF($E$4="Hardware",$C$28/$C10,(IF($E$4="Fixtures &amp; Fittings",$C$28/$C11,(IF($E$4="Minor Refurbishment",$C$28/C12,(IF($E$4="Major Refurbishment",$C$28/$C13,(IF($E$4="New Build",$C$28/$C14,"")))))))))))</f>
        <v>-2650000</v>
      </c>
      <c r="E59" s="98">
        <f>+D59</f>
        <v>-2650000</v>
      </c>
      <c r="F59" s="98">
        <f>+E59</f>
        <v>-2650000</v>
      </c>
      <c r="G59" s="98">
        <f>IF($E$4="Software",0,$D$59)</f>
        <v>-2650000</v>
      </c>
      <c r="H59" s="98">
        <f>IF($E$4="Software",0,$D$59)</f>
        <v>-2650000</v>
      </c>
      <c r="I59" s="98">
        <f>IF($E$4="Hardware",0,IF($E$4="Software",0,$D$59))</f>
        <v>-2650000</v>
      </c>
      <c r="J59" s="98">
        <f>IF($E$4="Hardware",0,IF($E$4="Software",0,$D$59))</f>
        <v>-2650000</v>
      </c>
      <c r="K59" s="98">
        <f>IF($E$4="Hardware",0,IF($E$4="Software",0,$D$59))</f>
        <v>-2650000</v>
      </c>
      <c r="L59" s="98">
        <f>IF($E$4="Hardware",0,IF($E$4="Software",0,$D$59))</f>
        <v>-2650000</v>
      </c>
      <c r="M59" s="98">
        <f>IF($E$4="Hardware",0,IF($E$4="Software",0,$D$59))</f>
        <v>-2650000</v>
      </c>
      <c r="N59" s="98">
        <f>IF($E$4="Hardware",0,IF($E$4="Software",0,IF($E$4="Minor Refurbishment",0,$D$59)))</f>
        <v>-2650000</v>
      </c>
      <c r="O59" s="98">
        <f t="shared" ref="O59:W59" si="47">IF($E$4="Hardware",0,IF($E$4="Software",0,IF($E$4="Minor Refurbishment",0,$D$59)))</f>
        <v>-2650000</v>
      </c>
      <c r="P59" s="98">
        <f t="shared" si="47"/>
        <v>-2650000</v>
      </c>
      <c r="Q59" s="98">
        <f t="shared" si="47"/>
        <v>-2650000</v>
      </c>
      <c r="R59" s="98">
        <f t="shared" si="47"/>
        <v>-2650000</v>
      </c>
      <c r="S59" s="98">
        <f t="shared" si="47"/>
        <v>-2650000</v>
      </c>
      <c r="T59" s="98">
        <f t="shared" si="47"/>
        <v>-2650000</v>
      </c>
      <c r="U59" s="98">
        <f t="shared" si="47"/>
        <v>-2650000</v>
      </c>
      <c r="V59" s="98">
        <f t="shared" si="47"/>
        <v>-2650000</v>
      </c>
      <c r="W59" s="98">
        <f t="shared" si="47"/>
        <v>-2650000</v>
      </c>
      <c r="X59" s="98">
        <f>IF($E$4="Software",0,IF($E$4="Hardware",0,IF($E$4="Minor Refurbishment",0,IF($E$4="Major Refurbishment",0,$D$59))))</f>
        <v>0</v>
      </c>
      <c r="Y59" s="98">
        <f t="shared" ref="Y59:AG59" si="48">IF($E$4="Software",0,IF($E$4="Hardware",0,IF($E$4="Minor Refurbishment",0,IF($E$4="Major Refurbishment",0,$D$59))))</f>
        <v>0</v>
      </c>
      <c r="Z59" s="98">
        <f t="shared" si="48"/>
        <v>0</v>
      </c>
      <c r="AA59" s="98">
        <f t="shared" si="48"/>
        <v>0</v>
      </c>
      <c r="AB59" s="98">
        <f t="shared" si="48"/>
        <v>0</v>
      </c>
      <c r="AC59" s="98">
        <f t="shared" si="48"/>
        <v>0</v>
      </c>
      <c r="AD59" s="98">
        <f t="shared" si="48"/>
        <v>0</v>
      </c>
      <c r="AE59" s="98">
        <f t="shared" si="48"/>
        <v>0</v>
      </c>
      <c r="AF59" s="98">
        <f t="shared" si="48"/>
        <v>0</v>
      </c>
      <c r="AG59" s="98">
        <f t="shared" si="48"/>
        <v>0</v>
      </c>
      <c r="AH59" s="99">
        <f>SUM(D59:AG59)</f>
        <v>-53000000</v>
      </c>
      <c r="AK59" s="82"/>
      <c r="AL59" s="82"/>
      <c r="AM59" s="82"/>
      <c r="AN59" s="82"/>
    </row>
    <row r="60" spans="2:40" x14ac:dyDescent="0.2">
      <c r="B60" s="87" t="s">
        <v>213</v>
      </c>
      <c r="C60" s="101">
        <f>+C56</f>
        <v>-53000000</v>
      </c>
      <c r="D60" s="101">
        <f>SUM(D56+D59)</f>
        <v>-5000</v>
      </c>
      <c r="E60" s="101">
        <f t="shared" ref="E60:AH60" si="49">SUM(E56+E59)</f>
        <v>-15400</v>
      </c>
      <c r="F60" s="101">
        <f t="shared" si="49"/>
        <v>-3026105.75</v>
      </c>
      <c r="G60" s="101">
        <f t="shared" si="49"/>
        <v>-3037126.2662499999</v>
      </c>
      <c r="H60" s="101">
        <f t="shared" si="49"/>
        <v>-3048470.8315812498</v>
      </c>
      <c r="I60" s="101">
        <f t="shared" si="49"/>
        <v>-3060149.0033060312</v>
      </c>
      <c r="J60" s="101">
        <f t="shared" si="49"/>
        <v>-3072170.6213519895</v>
      </c>
      <c r="K60" s="101">
        <f t="shared" si="49"/>
        <v>-3084545.8166379961</v>
      </c>
      <c r="L60" s="101">
        <f t="shared" si="49"/>
        <v>-3097285.0196987186</v>
      </c>
      <c r="M60" s="101">
        <f t="shared" si="49"/>
        <v>-3110398.9695653031</v>
      </c>
      <c r="N60" s="101">
        <f t="shared" si="49"/>
        <v>-3123898.7229097751</v>
      </c>
      <c r="O60" s="101">
        <f t="shared" si="49"/>
        <v>-3137795.6634610193</v>
      </c>
      <c r="P60" s="101">
        <f t="shared" si="49"/>
        <v>-3152101.5117003992</v>
      </c>
      <c r="Q60" s="101">
        <f t="shared" si="49"/>
        <v>-3166828.3348453501</v>
      </c>
      <c r="R60" s="101">
        <f t="shared" si="49"/>
        <v>-3181988.5571294972</v>
      </c>
      <c r="S60" s="101">
        <f t="shared" si="49"/>
        <v>-3197594.9703881387</v>
      </c>
      <c r="T60" s="101">
        <f t="shared" si="49"/>
        <v>-3213660.7449581586</v>
      </c>
      <c r="U60" s="101">
        <f t="shared" si="49"/>
        <v>-3230199.4409017381</v>
      </c>
      <c r="V60" s="101">
        <f t="shared" si="49"/>
        <v>-3247225.0195634961</v>
      </c>
      <c r="W60" s="101">
        <f t="shared" si="49"/>
        <v>-3264751.855470974</v>
      </c>
      <c r="X60" s="101">
        <f t="shared" si="49"/>
        <v>-632794.74858869112</v>
      </c>
      <c r="Y60" s="101">
        <f t="shared" si="49"/>
        <v>-651368.93693627918</v>
      </c>
      <c r="Z60" s="101">
        <f t="shared" si="49"/>
        <v>-670490.10958154325</v>
      </c>
      <c r="AA60" s="101">
        <f t="shared" si="49"/>
        <v>-690174.42001959449</v>
      </c>
      <c r="AB60" s="101">
        <f t="shared" si="49"/>
        <v>-710438.49994955235</v>
      </c>
      <c r="AC60" s="101">
        <f t="shared" si="49"/>
        <v>-731299.47346064344</v>
      </c>
      <c r="AD60" s="101">
        <f t="shared" si="49"/>
        <v>-752774.97163988231</v>
      </c>
      <c r="AE60" s="101">
        <f t="shared" si="49"/>
        <v>-774883.14761388372</v>
      </c>
      <c r="AF60" s="101">
        <f t="shared" si="49"/>
        <v>-797642.69203772524</v>
      </c>
      <c r="AG60" s="101">
        <f t="shared" si="49"/>
        <v>-821072.84904416767</v>
      </c>
      <c r="AH60" s="101">
        <f t="shared" si="49"/>
        <v>-116705636.9485918</v>
      </c>
      <c r="AK60" s="82"/>
      <c r="AL60" s="82"/>
      <c r="AM60" s="82"/>
      <c r="AN60" s="82"/>
    </row>
    <row r="61" spans="2:40" x14ac:dyDescent="0.2">
      <c r="B61" s="92" t="s">
        <v>203</v>
      </c>
      <c r="C61" s="103">
        <f>+C60</f>
        <v>-53000000</v>
      </c>
      <c r="D61" s="103">
        <f>C61+D60</f>
        <v>-53005000</v>
      </c>
      <c r="E61" s="102">
        <f>D61+E60</f>
        <v>-53020400</v>
      </c>
      <c r="F61" s="102">
        <f t="shared" ref="F61:AG61" si="50">E61+F60</f>
        <v>-56046505.75</v>
      </c>
      <c r="G61" s="102">
        <f t="shared" si="50"/>
        <v>-59083632.016249999</v>
      </c>
      <c r="H61" s="102">
        <f t="shared" si="50"/>
        <v>-62132102.847831249</v>
      </c>
      <c r="I61" s="102">
        <f t="shared" si="50"/>
        <v>-65192251.85113728</v>
      </c>
      <c r="J61" s="102">
        <f t="shared" si="50"/>
        <v>-68264422.472489268</v>
      </c>
      <c r="K61" s="102">
        <f t="shared" si="50"/>
        <v>-71348968.28912726</v>
      </c>
      <c r="L61" s="102">
        <f t="shared" si="50"/>
        <v>-74446253.308825985</v>
      </c>
      <c r="M61" s="102">
        <f t="shared" si="50"/>
        <v>-77556652.278391287</v>
      </c>
      <c r="N61" s="102">
        <f t="shared" si="50"/>
        <v>-80680551.001301065</v>
      </c>
      <c r="O61" s="102">
        <f t="shared" si="50"/>
        <v>-83818346.66476208</v>
      </c>
      <c r="P61" s="102">
        <f t="shared" si="50"/>
        <v>-86970448.176462471</v>
      </c>
      <c r="Q61" s="102">
        <f t="shared" si="50"/>
        <v>-90137276.511307821</v>
      </c>
      <c r="R61" s="102">
        <f t="shared" si="50"/>
        <v>-93319265.068437323</v>
      </c>
      <c r="S61" s="102">
        <f t="shared" si="50"/>
        <v>-96516860.038825467</v>
      </c>
      <c r="T61" s="102">
        <f t="shared" si="50"/>
        <v>-99730520.78378363</v>
      </c>
      <c r="U61" s="102">
        <f t="shared" si="50"/>
        <v>-102960720.22468537</v>
      </c>
      <c r="V61" s="102">
        <f t="shared" si="50"/>
        <v>-106207945.24424887</v>
      </c>
      <c r="W61" s="102">
        <f t="shared" si="50"/>
        <v>-109472697.09971984</v>
      </c>
      <c r="X61" s="102">
        <f t="shared" si="50"/>
        <v>-110105491.84830853</v>
      </c>
      <c r="Y61" s="102">
        <f t="shared" si="50"/>
        <v>-110756860.78524481</v>
      </c>
      <c r="Z61" s="102">
        <f t="shared" si="50"/>
        <v>-111427350.89482635</v>
      </c>
      <c r="AA61" s="102">
        <f t="shared" si="50"/>
        <v>-112117525.31484595</v>
      </c>
      <c r="AB61" s="102">
        <f t="shared" si="50"/>
        <v>-112827963.81479551</v>
      </c>
      <c r="AC61" s="102">
        <f t="shared" si="50"/>
        <v>-113559263.28825615</v>
      </c>
      <c r="AD61" s="102">
        <f t="shared" si="50"/>
        <v>-114312038.25989604</v>
      </c>
      <c r="AE61" s="102">
        <f t="shared" si="50"/>
        <v>-115086921.40750992</v>
      </c>
      <c r="AF61" s="102">
        <f t="shared" si="50"/>
        <v>-115884564.09954765</v>
      </c>
      <c r="AG61" s="102">
        <f t="shared" si="50"/>
        <v>-116705636.94859183</v>
      </c>
      <c r="AH61" s="100"/>
      <c r="AK61" s="82"/>
      <c r="AL61" s="82"/>
      <c r="AM61" s="82"/>
      <c r="AN61" s="82"/>
    </row>
    <row r="62" spans="2:40" x14ac:dyDescent="0.2">
      <c r="C62" s="86"/>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K62" s="82"/>
      <c r="AL62" s="82"/>
      <c r="AM62" s="82"/>
      <c r="AN62" s="82"/>
    </row>
    <row r="63" spans="2:40" x14ac:dyDescent="0.2">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K63" s="82"/>
      <c r="AL63" s="82"/>
      <c r="AM63" s="82"/>
      <c r="AN63" s="82"/>
    </row>
    <row r="64" spans="2:40" x14ac:dyDescent="0.2">
      <c r="B64" s="88" t="s">
        <v>208</v>
      </c>
      <c r="C64" s="104">
        <v>1</v>
      </c>
      <c r="D64" s="105">
        <v>0.93023255813953487</v>
      </c>
      <c r="E64" s="105">
        <v>0.86533261222282321</v>
      </c>
      <c r="F64" s="105">
        <v>0.80496056950960304</v>
      </c>
      <c r="G64" s="105">
        <v>0.7488005297763749</v>
      </c>
      <c r="H64" s="105">
        <v>0.69655863235011617</v>
      </c>
      <c r="I64" s="105">
        <v>0.64796151846522443</v>
      </c>
      <c r="J64" s="105">
        <v>0.60275490089788319</v>
      </c>
      <c r="K64" s="105">
        <v>0.56070223339337966</v>
      </c>
      <c r="L64" s="105">
        <v>0.52158347292407414</v>
      </c>
      <c r="M64" s="105">
        <v>0.48519392830146441</v>
      </c>
      <c r="N64" s="105">
        <v>0.45134318911764126</v>
      </c>
      <c r="O64" s="105">
        <v>0.41985412941175931</v>
      </c>
      <c r="P64" s="105">
        <v>0.39056198084814819</v>
      </c>
      <c r="Q64" s="105">
        <v>0.36331347055641694</v>
      </c>
      <c r="R64" s="105">
        <v>0.33796601912224833</v>
      </c>
      <c r="S64" s="105">
        <v>0.31438699453232405</v>
      </c>
      <c r="T64" s="105">
        <v>0.29245301816960378</v>
      </c>
      <c r="U64" s="105">
        <v>0.27204931922753844</v>
      </c>
      <c r="V64" s="105">
        <v>0.25306913416515198</v>
      </c>
      <c r="W64" s="105">
        <v>0.23541314806060654</v>
      </c>
      <c r="X64" s="105">
        <v>0.21898897494009908</v>
      </c>
      <c r="Y64" s="105">
        <v>0.20371067436288287</v>
      </c>
      <c r="Z64" s="105">
        <v>0.18949830173291429</v>
      </c>
      <c r="AA64" s="105">
        <v>0.17627748998410636</v>
      </c>
      <c r="AB64" s="105">
        <v>0.16397906045033148</v>
      </c>
      <c r="AC64" s="105">
        <v>0.15253866088402931</v>
      </c>
      <c r="AD64" s="105">
        <v>0.14189642872932959</v>
      </c>
      <c r="AE64" s="105">
        <v>0.13199667788774846</v>
      </c>
      <c r="AF64" s="105">
        <v>0.1227876073374404</v>
      </c>
      <c r="AG64" s="105">
        <v>0.11422103008133992</v>
      </c>
      <c r="AK64" s="82"/>
      <c r="AL64" s="82"/>
      <c r="AM64" s="82"/>
      <c r="AN64" s="82"/>
    </row>
    <row r="65" spans="1:40" ht="13.5" thickBot="1" x14ac:dyDescent="0.25">
      <c r="B65" s="87" t="s">
        <v>205</v>
      </c>
      <c r="C65" s="106">
        <f>SUM(C56*C64)</f>
        <v>-53000000</v>
      </c>
      <c r="D65" s="106">
        <f t="shared" ref="D65:AG65" si="51">SUM(D56*D64)</f>
        <v>2460465.1162790698</v>
      </c>
      <c r="E65" s="106">
        <f t="shared" si="51"/>
        <v>2279805.3001622502</v>
      </c>
      <c r="F65" s="106">
        <f t="shared" si="51"/>
        <v>-302750.29871583637</v>
      </c>
      <c r="G65" s="106">
        <f t="shared" si="51"/>
        <v>-289880.35325834993</v>
      </c>
      <c r="H65" s="106">
        <f t="shared" si="51"/>
        <v>-277558.29747764894</v>
      </c>
      <c r="I65" s="106">
        <f t="shared" si="51"/>
        <v>-265760.77097917435</v>
      </c>
      <c r="J65" s="106">
        <f t="shared" si="51"/>
        <v>-254465.41103501621</v>
      </c>
      <c r="K65" s="106">
        <f t="shared" si="51"/>
        <v>-243650.80990067439</v>
      </c>
      <c r="L65" s="106">
        <f t="shared" si="51"/>
        <v>-233296.47396137068</v>
      </c>
      <c r="M65" s="106">
        <f t="shared" si="51"/>
        <v>-223382.78462933563</v>
      </c>
      <c r="N65" s="106">
        <f t="shared" si="51"/>
        <v>-213890.96091687525</v>
      </c>
      <c r="O65" s="106">
        <f t="shared" si="51"/>
        <v>-204803.02361325774</v>
      </c>
      <c r="P65" s="106">
        <f t="shared" si="51"/>
        <v>-196101.76099655766</v>
      </c>
      <c r="Q65" s="106">
        <f t="shared" si="51"/>
        <v>-187770.69601455802</v>
      </c>
      <c r="R65" s="106">
        <f t="shared" si="51"/>
        <v>-179794.05487164494</v>
      </c>
      <c r="S65" s="106">
        <f t="shared" si="51"/>
        <v>-172156.73696134391</v>
      </c>
      <c r="T65" s="106">
        <f t="shared" si="51"/>
        <v>-164844.2860867407</v>
      </c>
      <c r="U65" s="106">
        <f t="shared" si="51"/>
        <v>-157842.86291351629</v>
      </c>
      <c r="V65" s="106">
        <f t="shared" si="51"/>
        <v>-151139.21860269984</v>
      </c>
      <c r="W65" s="106">
        <f t="shared" si="51"/>
        <v>-144720.66957252103</v>
      </c>
      <c r="X65" s="106">
        <f t="shared" si="51"/>
        <v>-138575.07334091517</v>
      </c>
      <c r="Y65" s="106">
        <f t="shared" si="51"/>
        <v>-132690.80540232355</v>
      </c>
      <c r="Z65" s="106">
        <f t="shared" si="51"/>
        <v>-127056.73709441804</v>
      </c>
      <c r="AA65" s="106">
        <f t="shared" si="51"/>
        <v>-121662.21441229049</v>
      </c>
      <c r="AB65" s="106">
        <f t="shared" si="51"/>
        <v>-116497.03772947047</v>
      </c>
      <c r="AC65" s="106">
        <f t="shared" si="51"/>
        <v>-111551.44238688228</v>
      </c>
      <c r="AD65" s="106">
        <f t="shared" si="51"/>
        <v>-106816.08011252167</v>
      </c>
      <c r="AE65" s="106">
        <f t="shared" si="51"/>
        <v>-102282.00123623446</v>
      </c>
      <c r="AF65" s="106">
        <f t="shared" si="51"/>
        <v>-97940.637665507107</v>
      </c>
      <c r="AG65" s="106">
        <f t="shared" si="51"/>
        <v>-93783.786589645344</v>
      </c>
      <c r="AH65" s="93">
        <f>SUM(C65:AG65)</f>
        <v>-53272394.870036021</v>
      </c>
      <c r="AK65" s="82"/>
      <c r="AL65" s="82"/>
      <c r="AM65" s="82"/>
      <c r="AN65" s="82"/>
    </row>
    <row r="66" spans="1:40" ht="14.25" thickTop="1" thickBot="1" x14ac:dyDescent="0.25">
      <c r="B66" s="88"/>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K66" s="82"/>
      <c r="AL66" s="82"/>
      <c r="AM66" s="82"/>
      <c r="AN66" s="82"/>
    </row>
    <row r="67" spans="1:40" ht="19.5" customHeight="1" thickTop="1" x14ac:dyDescent="0.2">
      <c r="B67" s="94" t="s">
        <v>195</v>
      </c>
      <c r="C67" s="107">
        <f>SUM(C65:AG65)</f>
        <v>-53272394.870036021</v>
      </c>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c r="AK67" s="82"/>
      <c r="AL67" s="82"/>
      <c r="AM67" s="82"/>
      <c r="AN67" s="82"/>
    </row>
    <row r="68" spans="1:40" ht="21" customHeight="1" x14ac:dyDescent="0.2">
      <c r="B68" s="95" t="s">
        <v>206</v>
      </c>
      <c r="C68" s="108" t="e">
        <f>IRR(C56:AG56,C8)</f>
        <v>#NUM!</v>
      </c>
      <c r="D68" s="86"/>
      <c r="E68" s="86"/>
      <c r="F68" s="86"/>
      <c r="G68" s="86"/>
      <c r="H68" s="86"/>
      <c r="I68" s="86"/>
      <c r="J68" s="86"/>
      <c r="K68" s="86"/>
      <c r="L68" s="86"/>
      <c r="M68" s="86"/>
      <c r="N68" s="86"/>
      <c r="O68" s="86"/>
      <c r="P68" s="86"/>
      <c r="Q68" s="86"/>
      <c r="R68" s="86"/>
      <c r="S68" s="86"/>
      <c r="T68" s="86"/>
      <c r="U68" s="86"/>
      <c r="V68" s="86"/>
      <c r="W68" s="86"/>
      <c r="X68" s="86"/>
      <c r="Y68" s="86"/>
      <c r="Z68" s="86"/>
      <c r="AA68" s="86"/>
      <c r="AB68" s="86"/>
      <c r="AC68" s="86"/>
      <c r="AD68" s="86"/>
      <c r="AE68" s="86"/>
      <c r="AF68" s="86"/>
      <c r="AG68" s="86"/>
      <c r="AK68" s="82"/>
      <c r="AL68" s="82"/>
      <c r="AM68" s="82"/>
      <c r="AN68" s="82"/>
    </row>
    <row r="69" spans="1:40" ht="20.25" customHeight="1" thickBot="1" x14ac:dyDescent="0.25">
      <c r="B69" s="96" t="s">
        <v>209</v>
      </c>
      <c r="C69" s="97"/>
      <c r="D69" s="86"/>
      <c r="E69" s="86"/>
      <c r="F69" s="86"/>
      <c r="G69" s="86"/>
      <c r="H69" s="86"/>
      <c r="I69" s="86"/>
      <c r="J69" s="86"/>
      <c r="K69" s="86"/>
      <c r="L69" s="86"/>
      <c r="M69" s="86"/>
      <c r="N69" s="86"/>
      <c r="O69" s="86"/>
      <c r="P69" s="86"/>
      <c r="Q69" s="86"/>
      <c r="R69" s="86"/>
      <c r="S69" s="86"/>
      <c r="T69" s="86"/>
      <c r="U69" s="86"/>
      <c r="V69" s="86"/>
      <c r="W69" s="86"/>
      <c r="X69" s="86"/>
      <c r="Y69" s="86"/>
      <c r="Z69" s="86"/>
      <c r="AA69" s="86"/>
      <c r="AB69" s="86"/>
      <c r="AC69" s="86"/>
      <c r="AD69" s="86"/>
      <c r="AE69" s="86"/>
      <c r="AF69" s="86"/>
      <c r="AG69" s="86"/>
      <c r="AK69" s="82"/>
      <c r="AL69" s="82"/>
      <c r="AM69" s="82"/>
      <c r="AN69" s="82"/>
    </row>
    <row r="70" spans="1:40" ht="13.5" thickTop="1" x14ac:dyDescent="0.2">
      <c r="AK70" s="82"/>
      <c r="AL70" s="82"/>
      <c r="AM70" s="82"/>
      <c r="AN70" s="82"/>
    </row>
    <row r="74" spans="1:40" ht="15.75" x14ac:dyDescent="0.25">
      <c r="A74" s="125" t="s">
        <v>197</v>
      </c>
      <c r="B74" s="81" t="s">
        <v>245</v>
      </c>
    </row>
    <row r="76" spans="1:40" x14ac:dyDescent="0.2">
      <c r="A76" s="124"/>
      <c r="B76" s="87" t="s">
        <v>246</v>
      </c>
      <c r="AK76" s="82"/>
      <c r="AL76" s="82"/>
      <c r="AM76" s="82"/>
      <c r="AN76" s="82"/>
    </row>
    <row r="77" spans="1:40" ht="25.5" x14ac:dyDescent="0.2">
      <c r="A77" s="126">
        <v>2.1</v>
      </c>
      <c r="B77" s="132" t="s">
        <v>247</v>
      </c>
      <c r="C77" s="121"/>
    </row>
    <row r="78" spans="1:40" x14ac:dyDescent="0.2">
      <c r="B78" s="133"/>
      <c r="C78" s="130"/>
    </row>
    <row r="79" spans="1:40" ht="25.5" x14ac:dyDescent="0.2">
      <c r="A79" s="127">
        <v>2.2000000000000002</v>
      </c>
      <c r="B79" s="132" t="s">
        <v>248</v>
      </c>
      <c r="C79" s="121"/>
    </row>
    <row r="80" spans="1:40" x14ac:dyDescent="0.2">
      <c r="B80" s="100"/>
      <c r="C80" s="130"/>
    </row>
    <row r="81" spans="1:3" ht="25.5" x14ac:dyDescent="0.2">
      <c r="A81" s="126">
        <v>2.2999999999999998</v>
      </c>
      <c r="B81" s="132" t="s">
        <v>249</v>
      </c>
      <c r="C81" s="121"/>
    </row>
    <row r="82" spans="1:3" x14ac:dyDescent="0.2">
      <c r="A82" s="128"/>
      <c r="B82" s="100"/>
      <c r="C82" s="130"/>
    </row>
    <row r="83" spans="1:3" ht="25.5" x14ac:dyDescent="0.2">
      <c r="A83" s="126">
        <v>2.4</v>
      </c>
      <c r="B83" s="134" t="s">
        <v>250</v>
      </c>
      <c r="C83" s="121"/>
    </row>
    <row r="84" spans="1:3" x14ac:dyDescent="0.2">
      <c r="B84" s="100"/>
      <c r="C84" s="130"/>
    </row>
    <row r="85" spans="1:3" ht="25.5" x14ac:dyDescent="0.2">
      <c r="A85" s="126">
        <v>2.5</v>
      </c>
      <c r="B85" s="134" t="s">
        <v>251</v>
      </c>
      <c r="C85" s="129"/>
    </row>
    <row r="86" spans="1:3" x14ac:dyDescent="0.2">
      <c r="A86" s="128"/>
      <c r="B86" s="100"/>
      <c r="C86" s="131"/>
    </row>
    <row r="87" spans="1:3" x14ac:dyDescent="0.2">
      <c r="A87" s="126">
        <v>2.6</v>
      </c>
      <c r="B87" s="132" t="s">
        <v>252</v>
      </c>
      <c r="C87" s="129"/>
    </row>
    <row r="88" spans="1:3" x14ac:dyDescent="0.2">
      <c r="A88" s="128"/>
      <c r="B88" s="100"/>
      <c r="C88" s="131"/>
    </row>
    <row r="89" spans="1:3" ht="25.5" x14ac:dyDescent="0.2">
      <c r="A89" s="126">
        <v>2.7</v>
      </c>
      <c r="B89" s="132" t="s">
        <v>253</v>
      </c>
      <c r="C89" s="129"/>
    </row>
    <row r="90" spans="1:3" x14ac:dyDescent="0.2">
      <c r="B90" s="100"/>
      <c r="C90" s="131"/>
    </row>
    <row r="91" spans="1:3" ht="25.5" x14ac:dyDescent="0.2">
      <c r="A91" s="126">
        <v>2.8</v>
      </c>
      <c r="B91" s="134" t="s">
        <v>254</v>
      </c>
      <c r="C91" s="129"/>
    </row>
    <row r="92" spans="1:3" x14ac:dyDescent="0.2">
      <c r="B92" s="100"/>
      <c r="C92" s="130"/>
    </row>
    <row r="93" spans="1:3" ht="25.5" x14ac:dyDescent="0.2">
      <c r="A93" s="126">
        <v>2.9</v>
      </c>
      <c r="B93" s="134" t="s">
        <v>255</v>
      </c>
      <c r="C93" s="121"/>
    </row>
  </sheetData>
  <sheetProtection password="D82F" sheet="1" objects="1" scenarios="1"/>
  <dataValidations count="1">
    <dataValidation type="list" allowBlank="1" showInputMessage="1" showErrorMessage="1" sqref="G9:G14 E4">
      <formula1>typeofinvestment</formula1>
    </dataValidation>
  </dataValidations>
  <pageMargins left="0.11811023622047245" right="0.11811023622047245" top="0.15748031496062992" bottom="0.15748031496062992" header="0.31496062992125984" footer="0.31496062992125984"/>
  <pageSetup paperSize="9" scale="61" orientation="landscape" r:id="rId1"/>
  <rowBreaks count="1" manualBreakCount="1">
    <brk id="70" max="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W107"/>
  <sheetViews>
    <sheetView zoomScale="70" zoomScaleNormal="70" workbookViewId="0">
      <pane xSplit="5" ySplit="5" topLeftCell="F6" activePane="bottomRight" state="frozen"/>
      <selection activeCell="U23" sqref="U23"/>
      <selection pane="topRight" activeCell="U23" sqref="U23"/>
      <selection pane="bottomLeft" activeCell="U23" sqref="U23"/>
      <selection pane="bottomRight" activeCell="AG23" sqref="AG23"/>
    </sheetView>
  </sheetViews>
  <sheetFormatPr defaultRowHeight="12.75" outlineLevelRow="1" outlineLevelCol="1" x14ac:dyDescent="0.2"/>
  <cols>
    <col min="1" max="1" width="12.28515625" style="2" hidden="1" customWidth="1" outlineLevel="1"/>
    <col min="2" max="2" width="10.28515625" style="2" hidden="1" customWidth="1" outlineLevel="1"/>
    <col min="3" max="3" width="12.7109375" style="2" hidden="1" customWidth="1" outlineLevel="1"/>
    <col min="4" max="4" width="31.140625" style="2" customWidth="1" collapsed="1"/>
    <col min="5" max="5" width="37.7109375" style="2" customWidth="1"/>
    <col min="6" max="6" width="3.5703125" style="2" customWidth="1"/>
    <col min="7" max="7" width="10.42578125" style="2" hidden="1" customWidth="1" outlineLevel="1"/>
    <col min="8" max="8" width="10.28515625" style="2" hidden="1" customWidth="1" outlineLevel="1"/>
    <col min="9" max="11" width="0" style="2" hidden="1" customWidth="1" outlineLevel="1"/>
    <col min="12" max="12" width="10.85546875" style="2" hidden="1" customWidth="1" outlineLevel="1"/>
    <col min="13" max="17" width="0" style="2" hidden="1" customWidth="1" outlineLevel="1"/>
    <col min="18" max="18" width="10.28515625" style="2" hidden="1" customWidth="1" outlineLevel="1"/>
    <col min="19" max="19" width="16" style="4" customWidth="1" collapsed="1"/>
    <col min="20" max="20" width="4.28515625" style="2" customWidth="1"/>
    <col min="21" max="32" width="10.85546875" style="2" customWidth="1"/>
    <col min="33" max="33" width="12" style="2" customWidth="1"/>
    <col min="34" max="34" width="3" style="2" customWidth="1"/>
    <col min="35" max="35" width="15.28515625" style="2" customWidth="1"/>
    <col min="36" max="36" width="15.140625" style="2" customWidth="1"/>
    <col min="37" max="16384" width="9.140625" style="2"/>
  </cols>
  <sheetData>
    <row r="1" spans="1:36" ht="15.75" x14ac:dyDescent="0.25">
      <c r="A1" s="1" t="s">
        <v>0</v>
      </c>
      <c r="B1" s="1">
        <v>1.03</v>
      </c>
      <c r="E1" s="3" t="s">
        <v>1</v>
      </c>
    </row>
    <row r="2" spans="1:36" ht="15.75" x14ac:dyDescent="0.25">
      <c r="A2" s="1" t="s">
        <v>2</v>
      </c>
      <c r="B2" s="1">
        <v>1.0449999999999999</v>
      </c>
      <c r="E2" s="3" t="s">
        <v>3</v>
      </c>
    </row>
    <row r="3" spans="1:36" ht="15.75" x14ac:dyDescent="0.25">
      <c r="A3" s="1" t="s">
        <v>4</v>
      </c>
      <c r="B3" s="1">
        <v>1.093</v>
      </c>
      <c r="E3" s="5" t="s">
        <v>5</v>
      </c>
    </row>
    <row r="4" spans="1:36" x14ac:dyDescent="0.2">
      <c r="G4" s="6"/>
      <c r="H4" s="6"/>
      <c r="I4" s="6"/>
      <c r="J4" s="6"/>
      <c r="K4" s="6"/>
      <c r="L4" s="6"/>
      <c r="M4" s="6"/>
      <c r="N4" s="6"/>
      <c r="O4" s="6"/>
      <c r="P4" s="6"/>
      <c r="Q4" s="6"/>
      <c r="R4" s="6"/>
      <c r="S4" s="7"/>
    </row>
    <row r="5" spans="1:36" ht="25.5" x14ac:dyDescent="0.2">
      <c r="A5" s="8" t="s">
        <v>6</v>
      </c>
      <c r="B5" s="8" t="s">
        <v>7</v>
      </c>
      <c r="C5" s="8" t="s">
        <v>8</v>
      </c>
      <c r="D5" s="8" t="s">
        <v>9</v>
      </c>
      <c r="E5" s="8" t="s">
        <v>10</v>
      </c>
      <c r="G5" s="9">
        <v>40391</v>
      </c>
      <c r="H5" s="9">
        <v>40422</v>
      </c>
      <c r="I5" s="9">
        <v>40452</v>
      </c>
      <c r="J5" s="9">
        <v>40483</v>
      </c>
      <c r="K5" s="9">
        <v>40513</v>
      </c>
      <c r="L5" s="9">
        <v>40544</v>
      </c>
      <c r="M5" s="10">
        <v>40575</v>
      </c>
      <c r="N5" s="10">
        <v>40603</v>
      </c>
      <c r="O5" s="10">
        <v>40634</v>
      </c>
      <c r="P5" s="10">
        <v>40664</v>
      </c>
      <c r="Q5" s="10">
        <v>40695</v>
      </c>
      <c r="R5" s="11">
        <v>40725</v>
      </c>
      <c r="S5" s="12" t="s">
        <v>11</v>
      </c>
      <c r="U5" s="13">
        <v>40756</v>
      </c>
      <c r="V5" s="13">
        <v>40787</v>
      </c>
      <c r="W5" s="13">
        <v>40817</v>
      </c>
      <c r="X5" s="13">
        <v>40848</v>
      </c>
      <c r="Y5" s="13">
        <v>40878</v>
      </c>
      <c r="Z5" s="13">
        <v>40909</v>
      </c>
      <c r="AA5" s="13">
        <v>40940</v>
      </c>
      <c r="AB5" s="13">
        <v>40969</v>
      </c>
      <c r="AC5" s="13">
        <v>41000</v>
      </c>
      <c r="AD5" s="13">
        <v>41030</v>
      </c>
      <c r="AE5" s="13">
        <v>41061</v>
      </c>
      <c r="AF5" s="14">
        <v>41091</v>
      </c>
      <c r="AG5" s="15" t="s">
        <v>12</v>
      </c>
      <c r="AI5" s="16" t="s">
        <v>13</v>
      </c>
      <c r="AJ5" s="17" t="s">
        <v>14</v>
      </c>
    </row>
    <row r="6" spans="1:36" x14ac:dyDescent="0.2">
      <c r="G6" s="18"/>
      <c r="H6" s="18"/>
      <c r="I6" s="18"/>
      <c r="J6" s="18"/>
      <c r="K6" s="18"/>
      <c r="L6" s="18"/>
      <c r="M6" s="19"/>
      <c r="N6" s="19"/>
      <c r="O6" s="19"/>
      <c r="P6" s="19"/>
      <c r="Q6" s="19"/>
      <c r="R6" s="19"/>
      <c r="S6" s="20"/>
      <c r="AG6" s="21"/>
      <c r="AI6" s="22"/>
      <c r="AJ6" s="22"/>
    </row>
    <row r="7" spans="1:36" ht="15" x14ac:dyDescent="0.2">
      <c r="E7" s="23" t="s">
        <v>15</v>
      </c>
      <c r="G7" s="24"/>
      <c r="H7" s="24"/>
      <c r="I7" s="24"/>
      <c r="J7" s="24"/>
      <c r="K7" s="24"/>
      <c r="L7" s="24"/>
      <c r="M7" s="25"/>
      <c r="N7" s="25"/>
      <c r="O7" s="25"/>
      <c r="P7" s="25"/>
      <c r="Q7" s="25"/>
      <c r="R7" s="25"/>
      <c r="S7" s="20"/>
      <c r="AG7" s="21"/>
      <c r="AI7" s="22"/>
      <c r="AJ7" s="22"/>
    </row>
    <row r="8" spans="1:36" outlineLevel="1" x14ac:dyDescent="0.2">
      <c r="A8" s="2" t="s">
        <v>16</v>
      </c>
      <c r="B8" s="2" t="s">
        <v>17</v>
      </c>
      <c r="C8" s="2" t="str">
        <f>A8&amp;B8</f>
        <v>SRSXT03010</v>
      </c>
      <c r="D8" s="2" t="s">
        <v>18</v>
      </c>
      <c r="E8" s="2" t="s">
        <v>19</v>
      </c>
      <c r="F8" s="26"/>
      <c r="G8" s="27">
        <v>18217.740000000002</v>
      </c>
      <c r="H8" s="27">
        <v>188276.11</v>
      </c>
      <c r="I8" s="27">
        <v>118199.6</v>
      </c>
      <c r="J8" s="27">
        <v>117831.06</v>
      </c>
      <c r="K8" s="27">
        <v>121622.61</v>
      </c>
      <c r="L8" s="27">
        <v>-84759.32</v>
      </c>
      <c r="M8" s="28">
        <v>108016</v>
      </c>
      <c r="N8" s="28">
        <v>119589.14</v>
      </c>
      <c r="O8" s="28">
        <v>115731.43</v>
      </c>
      <c r="P8" s="28">
        <v>119589.14</v>
      </c>
      <c r="Q8" s="28">
        <v>115731.43</v>
      </c>
      <c r="R8" s="28">
        <v>30861.71</v>
      </c>
      <c r="S8" s="29">
        <f>SUM(G8:R8)</f>
        <v>1088906.6500000001</v>
      </c>
      <c r="T8" s="26"/>
      <c r="U8" s="26">
        <v>0</v>
      </c>
      <c r="V8" s="26">
        <v>0</v>
      </c>
      <c r="W8" s="26">
        <v>126284.8341857143</v>
      </c>
      <c r="X8" s="26">
        <v>122211.12985714286</v>
      </c>
      <c r="Y8" s="26">
        <v>126284.8341857143</v>
      </c>
      <c r="Z8" s="26">
        <v>126284.8341857143</v>
      </c>
      <c r="AA8" s="26">
        <v>114063.72120000001</v>
      </c>
      <c r="AB8" s="26">
        <v>126284.8341857143</v>
      </c>
      <c r="AC8" s="26">
        <v>122211.12985714286</v>
      </c>
      <c r="AD8" s="26">
        <v>126284.8341857143</v>
      </c>
      <c r="AE8" s="26">
        <v>122211.12985714286</v>
      </c>
      <c r="AF8" s="26">
        <v>0</v>
      </c>
      <c r="AG8" s="30">
        <f>SUM(U8:AF8)</f>
        <v>1112121.2816999999</v>
      </c>
      <c r="AI8" s="31">
        <f>AG8-S8</f>
        <v>23214.631699999794</v>
      </c>
      <c r="AJ8" s="32">
        <f>IF(ISERROR(AI8/S8),"",AI8/S8)</f>
        <v>2.1319211982037019E-2</v>
      </c>
    </row>
    <row r="9" spans="1:36" outlineLevel="1" x14ac:dyDescent="0.2">
      <c r="A9" s="2" t="s">
        <v>16</v>
      </c>
      <c r="B9" s="2" t="s">
        <v>20</v>
      </c>
      <c r="C9" s="2" t="str">
        <f>A9&amp;B9</f>
        <v>SRSXT03020</v>
      </c>
      <c r="D9" s="2" t="s">
        <v>21</v>
      </c>
      <c r="E9" s="2" t="s">
        <v>19</v>
      </c>
      <c r="F9" s="26"/>
      <c r="G9" s="27">
        <v>0</v>
      </c>
      <c r="H9" s="27">
        <v>0</v>
      </c>
      <c r="I9" s="27">
        <v>0</v>
      </c>
      <c r="J9" s="27">
        <v>0</v>
      </c>
      <c r="K9" s="27">
        <v>0</v>
      </c>
      <c r="L9" s="27">
        <v>0</v>
      </c>
      <c r="M9" s="28"/>
      <c r="N9" s="28"/>
      <c r="O9" s="28"/>
      <c r="P9" s="28"/>
      <c r="Q9" s="28"/>
      <c r="R9" s="28"/>
      <c r="S9" s="29">
        <f t="shared" ref="S9:S21" si="0">SUM(G9:R9)</f>
        <v>0</v>
      </c>
      <c r="T9" s="26"/>
      <c r="U9" s="26">
        <v>0</v>
      </c>
      <c r="V9" s="26">
        <v>0</v>
      </c>
      <c r="W9" s="26">
        <v>0</v>
      </c>
      <c r="X9" s="26">
        <v>0</v>
      </c>
      <c r="Y9" s="26">
        <v>0</v>
      </c>
      <c r="Z9" s="26">
        <v>0</v>
      </c>
      <c r="AA9" s="26"/>
      <c r="AB9" s="26"/>
      <c r="AC9" s="26"/>
      <c r="AD9" s="26"/>
      <c r="AE9" s="26"/>
      <c r="AF9" s="26"/>
      <c r="AG9" s="30">
        <f t="shared" ref="AG9:AG21" si="1">SUM(U9:AF9)</f>
        <v>0</v>
      </c>
      <c r="AI9" s="31">
        <f t="shared" ref="AI9:AI21" si="2">AG9-S9</f>
        <v>0</v>
      </c>
      <c r="AJ9" s="32" t="str">
        <f t="shared" ref="AJ9:AJ21" si="3">IF(ISERROR(AI9/S9),"",AI9/S9)</f>
        <v/>
      </c>
    </row>
    <row r="10" spans="1:36" outlineLevel="1" x14ac:dyDescent="0.2">
      <c r="A10" s="2" t="s">
        <v>16</v>
      </c>
      <c r="B10" s="2" t="s">
        <v>22</v>
      </c>
      <c r="C10" s="2" t="str">
        <f>A10&amp;B10</f>
        <v>SRSXT03030</v>
      </c>
      <c r="D10" s="2" t="s">
        <v>23</v>
      </c>
      <c r="E10" s="2" t="s">
        <v>19</v>
      </c>
      <c r="F10" s="26"/>
      <c r="G10" s="27">
        <v>0</v>
      </c>
      <c r="H10" s="27">
        <v>0</v>
      </c>
      <c r="I10" s="27">
        <v>0</v>
      </c>
      <c r="J10" s="27">
        <v>0</v>
      </c>
      <c r="K10" s="27">
        <v>0</v>
      </c>
      <c r="L10" s="27">
        <v>0</v>
      </c>
      <c r="M10" s="28"/>
      <c r="N10" s="28"/>
      <c r="O10" s="28"/>
      <c r="P10" s="28"/>
      <c r="Q10" s="28"/>
      <c r="R10" s="28"/>
      <c r="S10" s="29">
        <f t="shared" si="0"/>
        <v>0</v>
      </c>
      <c r="T10" s="26"/>
      <c r="U10" s="26">
        <v>0</v>
      </c>
      <c r="V10" s="26">
        <v>0</v>
      </c>
      <c r="W10" s="26">
        <v>0</v>
      </c>
      <c r="X10" s="26">
        <v>0</v>
      </c>
      <c r="Y10" s="26">
        <v>0</v>
      </c>
      <c r="Z10" s="26">
        <v>0</v>
      </c>
      <c r="AA10" s="26"/>
      <c r="AB10" s="26"/>
      <c r="AC10" s="26"/>
      <c r="AD10" s="26"/>
      <c r="AE10" s="26"/>
      <c r="AF10" s="26"/>
      <c r="AG10" s="30">
        <f t="shared" si="1"/>
        <v>0</v>
      </c>
      <c r="AI10" s="31">
        <f t="shared" si="2"/>
        <v>0</v>
      </c>
      <c r="AJ10" s="32" t="str">
        <f t="shared" si="3"/>
        <v/>
      </c>
    </row>
    <row r="11" spans="1:36" x14ac:dyDescent="0.2">
      <c r="A11" s="4"/>
      <c r="B11" s="4"/>
      <c r="D11" s="4"/>
      <c r="E11" s="4" t="s">
        <v>19</v>
      </c>
      <c r="F11" s="26"/>
      <c r="G11" s="33">
        <f t="shared" ref="G11:R11" si="4">SUBTOTAL(9,G8:G10)</f>
        <v>18217.740000000002</v>
      </c>
      <c r="H11" s="33">
        <f t="shared" si="4"/>
        <v>188276.11</v>
      </c>
      <c r="I11" s="33">
        <f t="shared" si="4"/>
        <v>118199.6</v>
      </c>
      <c r="J11" s="33">
        <f t="shared" si="4"/>
        <v>117831.06</v>
      </c>
      <c r="K11" s="33">
        <f t="shared" si="4"/>
        <v>121622.61</v>
      </c>
      <c r="L11" s="33">
        <f t="shared" si="4"/>
        <v>-84759.32</v>
      </c>
      <c r="M11" s="34">
        <f t="shared" si="4"/>
        <v>108016</v>
      </c>
      <c r="N11" s="34">
        <f t="shared" si="4"/>
        <v>119589.14</v>
      </c>
      <c r="O11" s="34">
        <f t="shared" si="4"/>
        <v>115731.43</v>
      </c>
      <c r="P11" s="34">
        <f t="shared" si="4"/>
        <v>119589.14</v>
      </c>
      <c r="Q11" s="34">
        <f t="shared" si="4"/>
        <v>115731.43</v>
      </c>
      <c r="R11" s="34">
        <f t="shared" si="4"/>
        <v>30861.71</v>
      </c>
      <c r="S11" s="29">
        <f t="shared" si="0"/>
        <v>1088906.6500000001</v>
      </c>
      <c r="T11" s="26"/>
      <c r="U11" s="35">
        <f t="shared" ref="U11:AF11" si="5">SUBTOTAL(9,U8:U10)</f>
        <v>0</v>
      </c>
      <c r="V11" s="35">
        <f t="shared" si="5"/>
        <v>0</v>
      </c>
      <c r="W11" s="35">
        <f t="shared" si="5"/>
        <v>126284.8341857143</v>
      </c>
      <c r="X11" s="35">
        <f t="shared" si="5"/>
        <v>122211.12985714286</v>
      </c>
      <c r="Y11" s="35">
        <f t="shared" si="5"/>
        <v>126284.8341857143</v>
      </c>
      <c r="Z11" s="35">
        <f t="shared" si="5"/>
        <v>126284.8341857143</v>
      </c>
      <c r="AA11" s="35">
        <f t="shared" si="5"/>
        <v>114063.72120000001</v>
      </c>
      <c r="AB11" s="35">
        <f t="shared" si="5"/>
        <v>126284.8341857143</v>
      </c>
      <c r="AC11" s="35">
        <f t="shared" si="5"/>
        <v>122211.12985714286</v>
      </c>
      <c r="AD11" s="35">
        <f t="shared" si="5"/>
        <v>126284.8341857143</v>
      </c>
      <c r="AE11" s="35">
        <f t="shared" si="5"/>
        <v>122211.12985714286</v>
      </c>
      <c r="AF11" s="35">
        <f t="shared" si="5"/>
        <v>0</v>
      </c>
      <c r="AG11" s="30">
        <f t="shared" si="1"/>
        <v>1112121.2816999999</v>
      </c>
      <c r="AI11" s="31">
        <f t="shared" si="2"/>
        <v>23214.631699999794</v>
      </c>
      <c r="AJ11" s="32">
        <f t="shared" si="3"/>
        <v>2.1319211982037019E-2</v>
      </c>
    </row>
    <row r="12" spans="1:36" x14ac:dyDescent="0.2">
      <c r="A12" s="36" t="s">
        <v>16</v>
      </c>
      <c r="B12" s="36" t="s">
        <v>24</v>
      </c>
      <c r="C12" s="2" t="str">
        <f t="shared" ref="C12:C20" si="6">A12&amp;B12</f>
        <v>SRSXT03101</v>
      </c>
      <c r="D12" s="36" t="s">
        <v>25</v>
      </c>
      <c r="E12" s="2" t="s">
        <v>26</v>
      </c>
      <c r="F12" s="35"/>
      <c r="G12" s="27">
        <v>0</v>
      </c>
      <c r="H12" s="27">
        <v>0</v>
      </c>
      <c r="I12" s="27">
        <v>0</v>
      </c>
      <c r="J12" s="27">
        <v>0</v>
      </c>
      <c r="K12" s="27">
        <v>0</v>
      </c>
      <c r="L12" s="27">
        <v>0</v>
      </c>
      <c r="M12" s="28"/>
      <c r="N12" s="28"/>
      <c r="O12" s="28"/>
      <c r="P12" s="28"/>
      <c r="Q12" s="28"/>
      <c r="R12" s="28"/>
      <c r="S12" s="29">
        <f t="shared" si="0"/>
        <v>0</v>
      </c>
      <c r="T12" s="26"/>
      <c r="U12" s="26">
        <v>0</v>
      </c>
      <c r="V12" s="26">
        <v>0</v>
      </c>
      <c r="W12" s="26">
        <v>0</v>
      </c>
      <c r="X12" s="26">
        <v>0</v>
      </c>
      <c r="Y12" s="26">
        <v>0</v>
      </c>
      <c r="Z12" s="26">
        <v>0</v>
      </c>
      <c r="AA12" s="26"/>
      <c r="AB12" s="26"/>
      <c r="AC12" s="26"/>
      <c r="AD12" s="26"/>
      <c r="AE12" s="26"/>
      <c r="AF12" s="26"/>
      <c r="AG12" s="30">
        <f t="shared" si="1"/>
        <v>0</v>
      </c>
      <c r="AI12" s="31">
        <f t="shared" si="2"/>
        <v>0</v>
      </c>
      <c r="AJ12" s="32" t="str">
        <f t="shared" si="3"/>
        <v/>
      </c>
    </row>
    <row r="13" spans="1:36" x14ac:dyDescent="0.2">
      <c r="A13" s="36" t="s">
        <v>16</v>
      </c>
      <c r="B13" s="36" t="s">
        <v>27</v>
      </c>
      <c r="C13" s="2" t="str">
        <f t="shared" si="6"/>
        <v>SRSXT03102</v>
      </c>
      <c r="D13" s="36" t="s">
        <v>28</v>
      </c>
      <c r="E13" s="2" t="s">
        <v>26</v>
      </c>
      <c r="F13" s="35"/>
      <c r="G13" s="27">
        <v>0</v>
      </c>
      <c r="H13" s="27">
        <v>0</v>
      </c>
      <c r="I13" s="27">
        <v>0</v>
      </c>
      <c r="J13" s="27">
        <v>0</v>
      </c>
      <c r="K13" s="27">
        <v>0</v>
      </c>
      <c r="L13" s="27">
        <v>0</v>
      </c>
      <c r="M13" s="28"/>
      <c r="N13" s="28"/>
      <c r="O13" s="28"/>
      <c r="P13" s="28"/>
      <c r="Q13" s="28"/>
      <c r="R13" s="28"/>
      <c r="S13" s="29">
        <f t="shared" si="0"/>
        <v>0</v>
      </c>
      <c r="T13" s="26"/>
      <c r="U13" s="26">
        <v>0</v>
      </c>
      <c r="V13" s="26">
        <v>0</v>
      </c>
      <c r="W13" s="26">
        <v>0</v>
      </c>
      <c r="X13" s="26">
        <v>0</v>
      </c>
      <c r="Y13" s="26">
        <v>0</v>
      </c>
      <c r="Z13" s="26">
        <v>0</v>
      </c>
      <c r="AA13" s="26"/>
      <c r="AB13" s="26"/>
      <c r="AC13" s="26"/>
      <c r="AD13" s="26"/>
      <c r="AE13" s="26"/>
      <c r="AF13" s="26"/>
      <c r="AG13" s="30">
        <f t="shared" si="1"/>
        <v>0</v>
      </c>
      <c r="AI13" s="31">
        <f t="shared" si="2"/>
        <v>0</v>
      </c>
      <c r="AJ13" s="32" t="str">
        <f t="shared" si="3"/>
        <v/>
      </c>
    </row>
    <row r="14" spans="1:36" x14ac:dyDescent="0.2">
      <c r="A14" s="36"/>
      <c r="B14" s="36"/>
      <c r="E14" s="4" t="s">
        <v>29</v>
      </c>
      <c r="F14" s="35"/>
      <c r="G14" s="33">
        <f>SUBTOTAL(9,G12:G13)</f>
        <v>0</v>
      </c>
      <c r="H14" s="33">
        <f t="shared" ref="H14:R14" si="7">SUBTOTAL(9,H12:H13)</f>
        <v>0</v>
      </c>
      <c r="I14" s="33">
        <f t="shared" si="7"/>
        <v>0</v>
      </c>
      <c r="J14" s="33">
        <f t="shared" si="7"/>
        <v>0</v>
      </c>
      <c r="K14" s="33">
        <f t="shared" si="7"/>
        <v>0</v>
      </c>
      <c r="L14" s="33">
        <f t="shared" si="7"/>
        <v>0</v>
      </c>
      <c r="M14" s="34">
        <f t="shared" si="7"/>
        <v>0</v>
      </c>
      <c r="N14" s="34">
        <f t="shared" si="7"/>
        <v>0</v>
      </c>
      <c r="O14" s="34">
        <f t="shared" si="7"/>
        <v>0</v>
      </c>
      <c r="P14" s="34">
        <f t="shared" si="7"/>
        <v>0</v>
      </c>
      <c r="Q14" s="34">
        <f t="shared" si="7"/>
        <v>0</v>
      </c>
      <c r="R14" s="34">
        <f t="shared" si="7"/>
        <v>0</v>
      </c>
      <c r="S14" s="29">
        <f t="shared" si="0"/>
        <v>0</v>
      </c>
      <c r="T14" s="26"/>
      <c r="U14" s="35">
        <f>SUBTOTAL(9,U12:U13)</f>
        <v>0</v>
      </c>
      <c r="V14" s="35">
        <f t="shared" ref="V14:AF14" si="8">SUBTOTAL(9,V12:V13)</f>
        <v>0</v>
      </c>
      <c r="W14" s="35">
        <f t="shared" si="8"/>
        <v>0</v>
      </c>
      <c r="X14" s="35">
        <f t="shared" si="8"/>
        <v>0</v>
      </c>
      <c r="Y14" s="35">
        <f t="shared" si="8"/>
        <v>0</v>
      </c>
      <c r="Z14" s="35">
        <f t="shared" si="8"/>
        <v>0</v>
      </c>
      <c r="AA14" s="35">
        <f t="shared" si="8"/>
        <v>0</v>
      </c>
      <c r="AB14" s="35">
        <f t="shared" si="8"/>
        <v>0</v>
      </c>
      <c r="AC14" s="35">
        <f t="shared" si="8"/>
        <v>0</v>
      </c>
      <c r="AD14" s="35">
        <f t="shared" si="8"/>
        <v>0</v>
      </c>
      <c r="AE14" s="35">
        <f t="shared" si="8"/>
        <v>0</v>
      </c>
      <c r="AF14" s="35">
        <f t="shared" si="8"/>
        <v>0</v>
      </c>
      <c r="AG14" s="30">
        <f t="shared" si="1"/>
        <v>0</v>
      </c>
      <c r="AI14" s="31">
        <f t="shared" si="2"/>
        <v>0</v>
      </c>
      <c r="AJ14" s="32" t="str">
        <f t="shared" si="3"/>
        <v/>
      </c>
    </row>
    <row r="15" spans="1:36" x14ac:dyDescent="0.2">
      <c r="A15" s="4" t="s">
        <v>16</v>
      </c>
      <c r="B15" s="4" t="s">
        <v>30</v>
      </c>
      <c r="C15" s="2" t="str">
        <f>A15&amp;B15</f>
        <v>SRSXT03041</v>
      </c>
      <c r="D15" s="4" t="s">
        <v>31</v>
      </c>
      <c r="E15" s="4" t="s">
        <v>32</v>
      </c>
      <c r="F15" s="35"/>
      <c r="G15" s="37">
        <v>3229.75</v>
      </c>
      <c r="H15" s="37">
        <v>3229.75</v>
      </c>
      <c r="I15" s="37">
        <v>3229.75</v>
      </c>
      <c r="J15" s="37">
        <v>3229.75</v>
      </c>
      <c r="K15" s="37">
        <v>3229.75</v>
      </c>
      <c r="L15" s="37">
        <v>3229.75</v>
      </c>
      <c r="M15" s="38">
        <v>3229.75</v>
      </c>
      <c r="N15" s="38">
        <v>3229.75</v>
      </c>
      <c r="O15" s="38">
        <v>3229.75</v>
      </c>
      <c r="P15" s="38">
        <v>3229.75</v>
      </c>
      <c r="Q15" s="38">
        <v>3229.75</v>
      </c>
      <c r="R15" s="38">
        <v>3229.75</v>
      </c>
      <c r="S15" s="29">
        <f t="shared" si="0"/>
        <v>38757</v>
      </c>
      <c r="T15" s="26"/>
      <c r="U15" s="26">
        <v>3229.75</v>
      </c>
      <c r="V15" s="26">
        <v>3229.75</v>
      </c>
      <c r="W15" s="26">
        <v>3229.75</v>
      </c>
      <c r="X15" s="26">
        <v>3229.75</v>
      </c>
      <c r="Y15" s="26">
        <v>3229.75</v>
      </c>
      <c r="Z15" s="26">
        <v>3229.75</v>
      </c>
      <c r="AA15" s="26">
        <v>3229.75</v>
      </c>
      <c r="AB15" s="26">
        <v>3229.75</v>
      </c>
      <c r="AC15" s="26">
        <v>3229.75</v>
      </c>
      <c r="AD15" s="26">
        <v>3229.75</v>
      </c>
      <c r="AE15" s="26">
        <v>3229.75</v>
      </c>
      <c r="AF15" s="26">
        <v>3229.75</v>
      </c>
      <c r="AG15" s="30">
        <f t="shared" si="1"/>
        <v>38757</v>
      </c>
      <c r="AI15" s="31">
        <f t="shared" si="2"/>
        <v>0</v>
      </c>
      <c r="AJ15" s="32">
        <f t="shared" si="3"/>
        <v>0</v>
      </c>
    </row>
    <row r="16" spans="1:36" outlineLevel="1" x14ac:dyDescent="0.2">
      <c r="A16" s="36" t="s">
        <v>16</v>
      </c>
      <c r="B16" s="2" t="s">
        <v>33</v>
      </c>
      <c r="C16" s="2" t="str">
        <f t="shared" si="6"/>
        <v>SRSXT03700</v>
      </c>
      <c r="D16" s="2" t="s">
        <v>34</v>
      </c>
      <c r="E16" s="2" t="s">
        <v>35</v>
      </c>
      <c r="F16" s="26"/>
      <c r="G16" s="37">
        <v>0</v>
      </c>
      <c r="H16" s="37">
        <v>0</v>
      </c>
      <c r="I16" s="37">
        <v>0</v>
      </c>
      <c r="J16" s="37">
        <v>0</v>
      </c>
      <c r="K16" s="37">
        <v>0</v>
      </c>
      <c r="L16" s="37">
        <v>0</v>
      </c>
      <c r="M16" s="38"/>
      <c r="N16" s="38"/>
      <c r="O16" s="38"/>
      <c r="P16" s="38"/>
      <c r="Q16" s="38"/>
      <c r="R16" s="38"/>
      <c r="S16" s="29">
        <f t="shared" si="0"/>
        <v>0</v>
      </c>
      <c r="T16" s="26"/>
      <c r="U16" s="26"/>
      <c r="V16" s="26"/>
      <c r="W16" s="26"/>
      <c r="X16" s="26"/>
      <c r="Y16" s="26"/>
      <c r="Z16" s="26"/>
      <c r="AA16" s="26"/>
      <c r="AB16" s="26"/>
      <c r="AC16" s="26"/>
      <c r="AD16" s="26"/>
      <c r="AE16" s="26"/>
      <c r="AF16" s="26"/>
      <c r="AG16" s="30">
        <f t="shared" si="1"/>
        <v>0</v>
      </c>
      <c r="AI16" s="31">
        <f t="shared" si="2"/>
        <v>0</v>
      </c>
      <c r="AJ16" s="32" t="str">
        <f t="shared" si="3"/>
        <v/>
      </c>
    </row>
    <row r="17" spans="1:36" outlineLevel="1" x14ac:dyDescent="0.2">
      <c r="A17" s="36" t="s">
        <v>16</v>
      </c>
      <c r="B17" s="2" t="s">
        <v>36</v>
      </c>
      <c r="C17" s="2" t="str">
        <f t="shared" si="6"/>
        <v>SRSXT03810</v>
      </c>
      <c r="D17" s="2" t="s">
        <v>37</v>
      </c>
      <c r="E17" s="2" t="s">
        <v>35</v>
      </c>
      <c r="F17" s="26"/>
      <c r="G17" s="37">
        <v>0</v>
      </c>
      <c r="H17" s="37">
        <v>0</v>
      </c>
      <c r="I17" s="37">
        <v>0</v>
      </c>
      <c r="J17" s="37">
        <v>0</v>
      </c>
      <c r="K17" s="37">
        <v>0</v>
      </c>
      <c r="L17" s="37">
        <v>0</v>
      </c>
      <c r="M17" s="38"/>
      <c r="N17" s="38"/>
      <c r="O17" s="38"/>
      <c r="P17" s="38"/>
      <c r="Q17" s="38"/>
      <c r="R17" s="38"/>
      <c r="S17" s="29">
        <f t="shared" si="0"/>
        <v>0</v>
      </c>
      <c r="T17" s="26"/>
      <c r="U17" s="26"/>
      <c r="V17" s="26"/>
      <c r="W17" s="26"/>
      <c r="X17" s="26"/>
      <c r="Y17" s="26"/>
      <c r="Z17" s="26"/>
      <c r="AA17" s="26"/>
      <c r="AB17" s="26"/>
      <c r="AC17" s="26"/>
      <c r="AD17" s="26"/>
      <c r="AE17" s="26"/>
      <c r="AF17" s="26"/>
      <c r="AG17" s="30">
        <f t="shared" si="1"/>
        <v>0</v>
      </c>
      <c r="AI17" s="31">
        <f t="shared" si="2"/>
        <v>0</v>
      </c>
      <c r="AJ17" s="32" t="str">
        <f t="shared" si="3"/>
        <v/>
      </c>
    </row>
    <row r="18" spans="1:36" outlineLevel="1" x14ac:dyDescent="0.2">
      <c r="A18" s="36" t="s">
        <v>16</v>
      </c>
      <c r="B18" s="2" t="s">
        <v>38</v>
      </c>
      <c r="C18" s="2" t="str">
        <f t="shared" si="6"/>
        <v>SRSXT03802</v>
      </c>
      <c r="D18" s="2" t="s">
        <v>39</v>
      </c>
      <c r="E18" s="2" t="s">
        <v>35</v>
      </c>
      <c r="F18" s="26"/>
      <c r="G18" s="37">
        <v>0</v>
      </c>
      <c r="H18" s="37">
        <v>0</v>
      </c>
      <c r="I18" s="37">
        <v>0</v>
      </c>
      <c r="J18" s="37">
        <v>0</v>
      </c>
      <c r="K18" s="37">
        <v>0</v>
      </c>
      <c r="L18" s="37">
        <v>0</v>
      </c>
      <c r="M18" s="38"/>
      <c r="N18" s="38"/>
      <c r="O18" s="38"/>
      <c r="P18" s="38"/>
      <c r="Q18" s="38"/>
      <c r="R18" s="38"/>
      <c r="S18" s="29">
        <f t="shared" si="0"/>
        <v>0</v>
      </c>
      <c r="T18" s="26"/>
      <c r="U18" s="26"/>
      <c r="V18" s="26"/>
      <c r="W18" s="26"/>
      <c r="X18" s="26"/>
      <c r="Y18" s="26"/>
      <c r="Z18" s="26"/>
      <c r="AA18" s="26"/>
      <c r="AB18" s="26"/>
      <c r="AC18" s="26"/>
      <c r="AD18" s="26"/>
      <c r="AE18" s="26"/>
      <c r="AF18" s="26"/>
      <c r="AG18" s="30">
        <f t="shared" si="1"/>
        <v>0</v>
      </c>
      <c r="AI18" s="31">
        <f t="shared" si="2"/>
        <v>0</v>
      </c>
      <c r="AJ18" s="32" t="str">
        <f t="shared" si="3"/>
        <v/>
      </c>
    </row>
    <row r="19" spans="1:36" outlineLevel="1" x14ac:dyDescent="0.2">
      <c r="A19" s="36" t="s">
        <v>16</v>
      </c>
      <c r="B19" s="2" t="s">
        <v>40</v>
      </c>
      <c r="C19" s="2" t="str">
        <f t="shared" si="6"/>
        <v>SRSXT03920</v>
      </c>
      <c r="D19" s="2" t="s">
        <v>41</v>
      </c>
      <c r="E19" s="2" t="s">
        <v>35</v>
      </c>
      <c r="F19" s="26"/>
      <c r="G19" s="37">
        <v>0</v>
      </c>
      <c r="H19" s="37">
        <v>0</v>
      </c>
      <c r="I19" s="37">
        <v>0</v>
      </c>
      <c r="J19" s="37">
        <v>0</v>
      </c>
      <c r="K19" s="37">
        <v>0</v>
      </c>
      <c r="L19" s="37">
        <v>0</v>
      </c>
      <c r="M19" s="38"/>
      <c r="N19" s="38"/>
      <c r="O19" s="38"/>
      <c r="P19" s="38"/>
      <c r="Q19" s="38"/>
      <c r="R19" s="38"/>
      <c r="S19" s="29">
        <f t="shared" si="0"/>
        <v>0</v>
      </c>
      <c r="T19" s="26"/>
      <c r="U19" s="26"/>
      <c r="V19" s="26"/>
      <c r="W19" s="26"/>
      <c r="X19" s="26"/>
      <c r="Y19" s="26"/>
      <c r="Z19" s="26"/>
      <c r="AA19" s="26"/>
      <c r="AB19" s="26"/>
      <c r="AC19" s="26"/>
      <c r="AD19" s="26"/>
      <c r="AE19" s="26"/>
      <c r="AF19" s="26"/>
      <c r="AG19" s="30">
        <f t="shared" si="1"/>
        <v>0</v>
      </c>
      <c r="AI19" s="31">
        <f t="shared" si="2"/>
        <v>0</v>
      </c>
      <c r="AJ19" s="32" t="str">
        <f t="shared" si="3"/>
        <v/>
      </c>
    </row>
    <row r="20" spans="1:36" outlineLevel="1" x14ac:dyDescent="0.2">
      <c r="A20" s="36" t="s">
        <v>16</v>
      </c>
      <c r="B20" s="2" t="s">
        <v>42</v>
      </c>
      <c r="C20" s="2" t="str">
        <f t="shared" si="6"/>
        <v>SRSXT03990</v>
      </c>
      <c r="D20" s="2" t="s">
        <v>43</v>
      </c>
      <c r="E20" s="2" t="s">
        <v>35</v>
      </c>
      <c r="F20" s="26"/>
      <c r="G20" s="37">
        <v>55</v>
      </c>
      <c r="H20" s="37">
        <v>100</v>
      </c>
      <c r="I20" s="37">
        <v>0</v>
      </c>
      <c r="J20" s="37">
        <v>50</v>
      </c>
      <c r="K20" s="37">
        <v>0</v>
      </c>
      <c r="L20" s="37">
        <v>60</v>
      </c>
      <c r="M20" s="38"/>
      <c r="N20" s="38"/>
      <c r="O20" s="38"/>
      <c r="P20" s="38"/>
      <c r="Q20" s="38"/>
      <c r="R20" s="38"/>
      <c r="S20" s="29">
        <f t="shared" si="0"/>
        <v>265</v>
      </c>
      <c r="T20" s="26"/>
      <c r="U20" s="26"/>
      <c r="V20" s="26"/>
      <c r="W20" s="26"/>
      <c r="X20" s="26"/>
      <c r="Y20" s="26"/>
      <c r="Z20" s="26"/>
      <c r="AA20" s="26"/>
      <c r="AB20" s="26"/>
      <c r="AC20" s="26"/>
      <c r="AD20" s="26"/>
      <c r="AE20" s="26"/>
      <c r="AF20" s="26"/>
      <c r="AG20" s="30">
        <f t="shared" si="1"/>
        <v>0</v>
      </c>
      <c r="AI20" s="31">
        <f t="shared" si="2"/>
        <v>-265</v>
      </c>
      <c r="AJ20" s="32">
        <f t="shared" si="3"/>
        <v>-1</v>
      </c>
    </row>
    <row r="21" spans="1:36" x14ac:dyDescent="0.2">
      <c r="A21" s="4"/>
      <c r="B21" s="4"/>
      <c r="D21" s="4"/>
      <c r="E21" s="4" t="s">
        <v>35</v>
      </c>
      <c r="F21" s="35"/>
      <c r="G21" s="33">
        <f>SUBTOTAL(9,G15:G20)</f>
        <v>3284.75</v>
      </c>
      <c r="H21" s="33">
        <f t="shared" ref="H21:R21" si="9">SUBTOTAL(9,H15:H20)</f>
        <v>3329.75</v>
      </c>
      <c r="I21" s="33">
        <f t="shared" si="9"/>
        <v>3229.75</v>
      </c>
      <c r="J21" s="33">
        <f t="shared" si="9"/>
        <v>3279.75</v>
      </c>
      <c r="K21" s="33">
        <f t="shared" si="9"/>
        <v>3229.75</v>
      </c>
      <c r="L21" s="33">
        <f>SUBTOTAL(9,L15:L20)</f>
        <v>3289.75</v>
      </c>
      <c r="M21" s="34">
        <f t="shared" si="9"/>
        <v>3229.75</v>
      </c>
      <c r="N21" s="34">
        <f t="shared" si="9"/>
        <v>3229.75</v>
      </c>
      <c r="O21" s="34">
        <f t="shared" si="9"/>
        <v>3229.75</v>
      </c>
      <c r="P21" s="34">
        <f t="shared" si="9"/>
        <v>3229.75</v>
      </c>
      <c r="Q21" s="34">
        <f t="shared" si="9"/>
        <v>3229.75</v>
      </c>
      <c r="R21" s="34">
        <f t="shared" si="9"/>
        <v>3229.75</v>
      </c>
      <c r="S21" s="29">
        <f t="shared" si="0"/>
        <v>39022</v>
      </c>
      <c r="T21" s="26"/>
      <c r="U21" s="35">
        <f t="shared" ref="U21:AF21" si="10">SUBTOTAL(9,U15:U20)</f>
        <v>3229.75</v>
      </c>
      <c r="V21" s="35">
        <f t="shared" si="10"/>
        <v>3229.75</v>
      </c>
      <c r="W21" s="35">
        <f t="shared" si="10"/>
        <v>3229.75</v>
      </c>
      <c r="X21" s="35">
        <f t="shared" si="10"/>
        <v>3229.75</v>
      </c>
      <c r="Y21" s="35">
        <f t="shared" si="10"/>
        <v>3229.75</v>
      </c>
      <c r="Z21" s="35">
        <f t="shared" si="10"/>
        <v>3229.75</v>
      </c>
      <c r="AA21" s="35">
        <f t="shared" si="10"/>
        <v>3229.75</v>
      </c>
      <c r="AB21" s="35">
        <f t="shared" si="10"/>
        <v>3229.75</v>
      </c>
      <c r="AC21" s="35">
        <f t="shared" si="10"/>
        <v>3229.75</v>
      </c>
      <c r="AD21" s="35">
        <f t="shared" si="10"/>
        <v>3229.75</v>
      </c>
      <c r="AE21" s="35">
        <f t="shared" si="10"/>
        <v>3229.75</v>
      </c>
      <c r="AF21" s="35">
        <f t="shared" si="10"/>
        <v>3229.75</v>
      </c>
      <c r="AG21" s="30">
        <f t="shared" si="1"/>
        <v>38757</v>
      </c>
      <c r="AI21" s="31">
        <f t="shared" si="2"/>
        <v>-265</v>
      </c>
      <c r="AJ21" s="32">
        <f t="shared" si="3"/>
        <v>-6.7910409512582648E-3</v>
      </c>
    </row>
    <row r="22" spans="1:36" x14ac:dyDescent="0.2">
      <c r="F22" s="26"/>
      <c r="G22" s="27"/>
      <c r="H22" s="27"/>
      <c r="I22" s="27"/>
      <c r="J22" s="27"/>
      <c r="K22" s="27"/>
      <c r="L22" s="27"/>
      <c r="M22" s="28"/>
      <c r="N22" s="28"/>
      <c r="O22" s="28"/>
      <c r="P22" s="28"/>
      <c r="Q22" s="28"/>
      <c r="R22" s="28"/>
      <c r="S22" s="29"/>
      <c r="T22" s="26"/>
      <c r="U22" s="26"/>
      <c r="V22" s="26"/>
      <c r="W22" s="26"/>
      <c r="X22" s="26"/>
      <c r="Y22" s="26"/>
      <c r="Z22" s="26"/>
      <c r="AA22" s="26"/>
      <c r="AB22" s="26"/>
      <c r="AC22" s="26"/>
      <c r="AD22" s="26"/>
      <c r="AE22" s="26"/>
      <c r="AF22" s="26"/>
      <c r="AG22" s="39"/>
      <c r="AI22" s="40"/>
      <c r="AJ22" s="41"/>
    </row>
    <row r="23" spans="1:36" x14ac:dyDescent="0.2">
      <c r="E23" s="4" t="s">
        <v>44</v>
      </c>
      <c r="F23" s="26"/>
      <c r="G23" s="42">
        <f t="shared" ref="G23:R23" si="11">SUBTOTAL(9,G8:G21)</f>
        <v>21502.49</v>
      </c>
      <c r="H23" s="42">
        <f t="shared" si="11"/>
        <v>191605.86</v>
      </c>
      <c r="I23" s="42">
        <f t="shared" si="11"/>
        <v>121429.35</v>
      </c>
      <c r="J23" s="42">
        <f t="shared" si="11"/>
        <v>121110.81</v>
      </c>
      <c r="K23" s="42">
        <f t="shared" si="11"/>
        <v>124852.36</v>
      </c>
      <c r="L23" s="42">
        <f t="shared" si="11"/>
        <v>-81469.570000000007</v>
      </c>
      <c r="M23" s="43">
        <f t="shared" si="11"/>
        <v>111245.75</v>
      </c>
      <c r="N23" s="43">
        <f t="shared" si="11"/>
        <v>122818.89</v>
      </c>
      <c r="O23" s="43">
        <f t="shared" si="11"/>
        <v>118961.18</v>
      </c>
      <c r="P23" s="43">
        <f t="shared" si="11"/>
        <v>122818.89</v>
      </c>
      <c r="Q23" s="43">
        <f t="shared" si="11"/>
        <v>118961.18</v>
      </c>
      <c r="R23" s="43">
        <f t="shared" si="11"/>
        <v>34091.46</v>
      </c>
      <c r="S23" s="44">
        <f>SUM(G23:R23)</f>
        <v>1127928.6500000001</v>
      </c>
      <c r="T23" s="26"/>
      <c r="U23" s="45">
        <f t="shared" ref="U23:AF23" si="12">SUBTOTAL(9,U8:U21)</f>
        <v>3229.75</v>
      </c>
      <c r="V23" s="45">
        <f t="shared" si="12"/>
        <v>3229.75</v>
      </c>
      <c r="W23" s="45">
        <f t="shared" si="12"/>
        <v>129514.5841857143</v>
      </c>
      <c r="X23" s="45">
        <f t="shared" si="12"/>
        <v>125440.87985714286</v>
      </c>
      <c r="Y23" s="45">
        <f t="shared" si="12"/>
        <v>129514.5841857143</v>
      </c>
      <c r="Z23" s="45">
        <f t="shared" si="12"/>
        <v>129514.5841857143</v>
      </c>
      <c r="AA23" s="45">
        <f t="shared" si="12"/>
        <v>117293.47120000001</v>
      </c>
      <c r="AB23" s="45">
        <f t="shared" si="12"/>
        <v>129514.5841857143</v>
      </c>
      <c r="AC23" s="45">
        <f t="shared" si="12"/>
        <v>125440.87985714286</v>
      </c>
      <c r="AD23" s="45">
        <f t="shared" si="12"/>
        <v>129514.5841857143</v>
      </c>
      <c r="AE23" s="45">
        <f t="shared" si="12"/>
        <v>125440.87985714286</v>
      </c>
      <c r="AF23" s="45">
        <f t="shared" si="12"/>
        <v>3229.75</v>
      </c>
      <c r="AG23" s="79">
        <f>SUM(U23:AF23)</f>
        <v>1150878.2816999999</v>
      </c>
      <c r="AI23" s="46">
        <f>AG23-S23</f>
        <v>22949.631699999794</v>
      </c>
      <c r="AJ23" s="47">
        <f>IF(ISERROR(AI23/S23),"",AI23/S23)</f>
        <v>2.0346705175012438E-2</v>
      </c>
    </row>
    <row r="24" spans="1:36" x14ac:dyDescent="0.2">
      <c r="F24" s="26"/>
      <c r="G24" s="27"/>
      <c r="H24" s="27"/>
      <c r="I24" s="27"/>
      <c r="J24" s="27"/>
      <c r="K24" s="27"/>
      <c r="L24" s="27"/>
      <c r="M24" s="28"/>
      <c r="N24" s="28"/>
      <c r="O24" s="28"/>
      <c r="P24" s="28"/>
      <c r="Q24" s="28"/>
      <c r="R24" s="28"/>
      <c r="S24" s="29"/>
      <c r="T24" s="26"/>
      <c r="U24" s="26"/>
      <c r="V24" s="26"/>
      <c r="W24" s="26"/>
      <c r="X24" s="26"/>
      <c r="Y24" s="26"/>
      <c r="Z24" s="26"/>
      <c r="AA24" s="26"/>
      <c r="AB24" s="26"/>
      <c r="AC24" s="26"/>
      <c r="AD24" s="26"/>
      <c r="AE24" s="26"/>
      <c r="AF24" s="26"/>
      <c r="AG24" s="30"/>
      <c r="AI24" s="48"/>
      <c r="AJ24" s="49"/>
    </row>
    <row r="25" spans="1:36" outlineLevel="1" x14ac:dyDescent="0.2">
      <c r="A25" s="2" t="s">
        <v>16</v>
      </c>
      <c r="B25" s="2" t="s">
        <v>45</v>
      </c>
      <c r="C25" s="2" t="str">
        <f>A25&amp;B25</f>
        <v>SRSXT04000</v>
      </c>
      <c r="D25" s="2" t="s">
        <v>46</v>
      </c>
      <c r="E25" s="2" t="s">
        <v>47</v>
      </c>
      <c r="F25" s="26"/>
      <c r="G25" s="27">
        <v>2453.85</v>
      </c>
      <c r="H25" s="27">
        <v>2453.85</v>
      </c>
      <c r="I25" s="27">
        <v>2514.75</v>
      </c>
      <c r="J25" s="27">
        <v>2514.75</v>
      </c>
      <c r="K25" s="27">
        <v>2514.75</v>
      </c>
      <c r="L25" s="27">
        <v>2514.75</v>
      </c>
      <c r="M25" s="28">
        <v>2547.88</v>
      </c>
      <c r="N25" s="28">
        <v>2547.88</v>
      </c>
      <c r="O25" s="28">
        <v>2563.15</v>
      </c>
      <c r="P25" s="28">
        <v>2563.15</v>
      </c>
      <c r="Q25" s="28">
        <v>2563.15</v>
      </c>
      <c r="R25" s="28">
        <v>2563.15</v>
      </c>
      <c r="S25" s="29">
        <f>SUM(G25:R25)</f>
        <v>30315.060000000009</v>
      </c>
      <c r="T25" s="26"/>
      <c r="U25" s="50">
        <v>5408.5596791666667</v>
      </c>
      <c r="V25" s="50">
        <v>5408.5596791666667</v>
      </c>
      <c r="W25" s="50">
        <v>5552.06</v>
      </c>
      <c r="X25" s="50">
        <v>5552.06</v>
      </c>
      <c r="Y25" s="50">
        <v>5552.06</v>
      </c>
      <c r="Z25" s="50">
        <v>5552.06</v>
      </c>
      <c r="AA25" s="50">
        <v>5552.06</v>
      </c>
      <c r="AB25" s="50">
        <v>5552.06</v>
      </c>
      <c r="AC25" s="50">
        <v>5552.06</v>
      </c>
      <c r="AD25" s="50">
        <v>5552.06</v>
      </c>
      <c r="AE25" s="50">
        <v>5552.06</v>
      </c>
      <c r="AF25" s="50">
        <v>5552.06</v>
      </c>
      <c r="AG25" s="30">
        <f>SUM(U25:AF25)</f>
        <v>66337.719358333328</v>
      </c>
      <c r="AI25" s="31">
        <f>-AG25+S25</f>
        <v>-36022.659358333316</v>
      </c>
      <c r="AJ25" s="32">
        <f t="shared" ref="AJ25:AJ34" si="13">IF(ISERROR(AI25/S25),"",AI25/S25)</f>
        <v>-1.1882760370038292</v>
      </c>
    </row>
    <row r="26" spans="1:36" outlineLevel="1" x14ac:dyDescent="0.2">
      <c r="A26" s="2" t="s">
        <v>16</v>
      </c>
      <c r="B26" s="2" t="s">
        <v>48</v>
      </c>
      <c r="C26" s="2" t="str">
        <f>A26&amp;B26</f>
        <v>SRSXT04020</v>
      </c>
      <c r="D26" s="2" t="s">
        <v>49</v>
      </c>
      <c r="E26" s="2" t="s">
        <v>47</v>
      </c>
      <c r="F26" s="26"/>
      <c r="G26" s="27">
        <v>0</v>
      </c>
      <c r="H26" s="27">
        <v>0</v>
      </c>
      <c r="I26" s="27">
        <v>0</v>
      </c>
      <c r="J26" s="27">
        <v>0</v>
      </c>
      <c r="K26" s="27">
        <v>0</v>
      </c>
      <c r="L26" s="27">
        <v>0</v>
      </c>
      <c r="M26" s="28">
        <v>0</v>
      </c>
      <c r="N26" s="28">
        <v>0</v>
      </c>
      <c r="O26" s="28">
        <v>0</v>
      </c>
      <c r="P26" s="28">
        <v>0</v>
      </c>
      <c r="Q26" s="28">
        <v>0</v>
      </c>
      <c r="R26" s="28">
        <v>0</v>
      </c>
      <c r="S26" s="29">
        <f t="shared" ref="S26:S33" si="14">SUM(G26:R26)</f>
        <v>0</v>
      </c>
      <c r="T26" s="26"/>
      <c r="U26" s="50">
        <v>0</v>
      </c>
      <c r="V26" s="50">
        <v>0</v>
      </c>
      <c r="W26" s="50">
        <v>0</v>
      </c>
      <c r="X26" s="50">
        <v>0</v>
      </c>
      <c r="Y26" s="50">
        <v>0</v>
      </c>
      <c r="Z26" s="50">
        <v>0</v>
      </c>
      <c r="AA26" s="50">
        <v>0</v>
      </c>
      <c r="AB26" s="50">
        <v>0</v>
      </c>
      <c r="AC26" s="50">
        <v>0</v>
      </c>
      <c r="AD26" s="50">
        <v>0</v>
      </c>
      <c r="AE26" s="50">
        <v>0</v>
      </c>
      <c r="AF26" s="50">
        <v>0</v>
      </c>
      <c r="AG26" s="30">
        <f t="shared" ref="AG26:AG33" si="15">SUM(U26:AF26)</f>
        <v>0</v>
      </c>
      <c r="AI26" s="31">
        <f t="shared" ref="AI26:AI33" si="16">-AG26+S26</f>
        <v>0</v>
      </c>
      <c r="AJ26" s="32" t="str">
        <f t="shared" si="13"/>
        <v/>
      </c>
    </row>
    <row r="27" spans="1:36" outlineLevel="1" x14ac:dyDescent="0.2">
      <c r="A27" s="2" t="s">
        <v>16</v>
      </c>
      <c r="B27" s="2" t="s">
        <v>50</v>
      </c>
      <c r="C27" s="2" t="str">
        <f>A27&amp;B27</f>
        <v>SRSXT04030</v>
      </c>
      <c r="D27" s="2" t="s">
        <v>51</v>
      </c>
      <c r="E27" s="2" t="s">
        <v>47</v>
      </c>
      <c r="F27" s="26"/>
      <c r="G27" s="27">
        <v>440.19</v>
      </c>
      <c r="H27" s="27">
        <v>440.19</v>
      </c>
      <c r="I27" s="27">
        <v>450.46000000000004</v>
      </c>
      <c r="J27" s="27">
        <v>450.46000000000004</v>
      </c>
      <c r="K27" s="27">
        <v>450.46</v>
      </c>
      <c r="L27" s="27">
        <v>450.46</v>
      </c>
      <c r="M27" s="28">
        <v>489.92</v>
      </c>
      <c r="N27" s="28">
        <v>489.92</v>
      </c>
      <c r="O27" s="28">
        <v>493.11</v>
      </c>
      <c r="P27" s="28">
        <v>493.11</v>
      </c>
      <c r="Q27" s="28">
        <v>493.11</v>
      </c>
      <c r="R27" s="28">
        <v>493.11</v>
      </c>
      <c r="S27" s="29">
        <f t="shared" si="14"/>
        <v>5634.4999999999991</v>
      </c>
      <c r="T27" s="26"/>
      <c r="U27" s="50">
        <v>921.94660083333326</v>
      </c>
      <c r="V27" s="50">
        <v>921.94660083333326</v>
      </c>
      <c r="W27" s="50">
        <v>944.74</v>
      </c>
      <c r="X27" s="50">
        <v>944.74</v>
      </c>
      <c r="Y27" s="50">
        <v>944.74</v>
      </c>
      <c r="Z27" s="50">
        <v>944.74</v>
      </c>
      <c r="AA27" s="50">
        <v>944.74</v>
      </c>
      <c r="AB27" s="50">
        <v>944.74</v>
      </c>
      <c r="AC27" s="50">
        <v>944.74</v>
      </c>
      <c r="AD27" s="50">
        <v>944.74</v>
      </c>
      <c r="AE27" s="50">
        <v>944.74</v>
      </c>
      <c r="AF27" s="50">
        <v>944.74</v>
      </c>
      <c r="AG27" s="30">
        <f t="shared" si="15"/>
        <v>11291.293201666665</v>
      </c>
      <c r="AI27" s="31">
        <f t="shared" si="16"/>
        <v>-5656.7932016666664</v>
      </c>
      <c r="AJ27" s="32">
        <f t="shared" si="13"/>
        <v>-1.0039565536723165</v>
      </c>
    </row>
    <row r="28" spans="1:36" outlineLevel="1" x14ac:dyDescent="0.2">
      <c r="A28" s="2" t="s">
        <v>16</v>
      </c>
      <c r="B28" s="2" t="s">
        <v>52</v>
      </c>
      <c r="C28" s="2" t="str">
        <f>A28&amp;B28</f>
        <v>SRSXT04050</v>
      </c>
      <c r="D28" s="2" t="s">
        <v>53</v>
      </c>
      <c r="E28" s="2" t="s">
        <v>47</v>
      </c>
      <c r="F28" s="26"/>
      <c r="G28" s="27">
        <v>2274.9700000000003</v>
      </c>
      <c r="H28" s="27">
        <v>2274.9700000000003</v>
      </c>
      <c r="I28" s="27">
        <v>2334.19</v>
      </c>
      <c r="J28" s="27">
        <v>2334.19</v>
      </c>
      <c r="K28" s="27">
        <v>2606.83</v>
      </c>
      <c r="L28" s="27">
        <v>16901.79</v>
      </c>
      <c r="M28" s="28">
        <v>4667.1000000000004</v>
      </c>
      <c r="N28" s="28">
        <v>4667.1000000000004</v>
      </c>
      <c r="O28" s="28">
        <v>4700.66</v>
      </c>
      <c r="P28" s="28">
        <v>4700.66</v>
      </c>
      <c r="Q28" s="28">
        <v>4700.66</v>
      </c>
      <c r="R28" s="28">
        <v>4700.66</v>
      </c>
      <c r="S28" s="29">
        <f t="shared" si="14"/>
        <v>56863.780000000013</v>
      </c>
      <c r="T28" s="26"/>
      <c r="U28" s="50">
        <v>4526.883428000001</v>
      </c>
      <c r="V28" s="50">
        <v>4526.883428000001</v>
      </c>
      <c r="W28" s="50">
        <v>4652.0380000000005</v>
      </c>
      <c r="X28" s="50">
        <v>4652.0380000000005</v>
      </c>
      <c r="Y28" s="50">
        <v>4652.0380000000005</v>
      </c>
      <c r="Z28" s="50">
        <v>4652.0380000000005</v>
      </c>
      <c r="AA28" s="50">
        <v>4652.0380000000005</v>
      </c>
      <c r="AB28" s="50">
        <v>4652.0380000000005</v>
      </c>
      <c r="AC28" s="50">
        <v>4652.0380000000005</v>
      </c>
      <c r="AD28" s="50">
        <v>4652.0380000000005</v>
      </c>
      <c r="AE28" s="50">
        <v>4652.0380000000005</v>
      </c>
      <c r="AF28" s="50">
        <v>4652.0380000000005</v>
      </c>
      <c r="AG28" s="30">
        <f t="shared" si="15"/>
        <v>55574.146856000007</v>
      </c>
      <c r="AI28" s="31">
        <f t="shared" si="16"/>
        <v>1289.6331440000067</v>
      </c>
      <c r="AJ28" s="32">
        <f t="shared" si="13"/>
        <v>2.2679342527000605E-2</v>
      </c>
    </row>
    <row r="29" spans="1:36" outlineLevel="1" x14ac:dyDescent="0.2">
      <c r="A29" s="2" t="s">
        <v>16</v>
      </c>
      <c r="B29" s="2" t="s">
        <v>54</v>
      </c>
      <c r="C29" s="2" t="str">
        <f>A29&amp;B29</f>
        <v>SRSXT04300</v>
      </c>
      <c r="D29" s="2" t="s">
        <v>55</v>
      </c>
      <c r="E29" s="2" t="s">
        <v>47</v>
      </c>
      <c r="F29" s="26"/>
      <c r="G29" s="27">
        <v>0</v>
      </c>
      <c r="H29" s="27">
        <v>0</v>
      </c>
      <c r="I29" s="27">
        <v>0</v>
      </c>
      <c r="J29" s="27">
        <v>0</v>
      </c>
      <c r="K29" s="27">
        <v>0</v>
      </c>
      <c r="L29" s="27">
        <v>0</v>
      </c>
      <c r="M29" s="28">
        <v>0</v>
      </c>
      <c r="N29" s="28">
        <v>0</v>
      </c>
      <c r="O29" s="28">
        <v>0</v>
      </c>
      <c r="P29" s="28">
        <v>0</v>
      </c>
      <c r="Q29" s="28">
        <v>0</v>
      </c>
      <c r="R29" s="28">
        <v>0</v>
      </c>
      <c r="S29" s="29">
        <f t="shared" si="14"/>
        <v>0</v>
      </c>
      <c r="T29" s="26"/>
      <c r="U29" s="50">
        <v>0</v>
      </c>
      <c r="V29" s="50">
        <v>0</v>
      </c>
      <c r="W29" s="50">
        <v>0</v>
      </c>
      <c r="X29" s="50">
        <v>0</v>
      </c>
      <c r="Y29" s="50">
        <v>0</v>
      </c>
      <c r="Z29" s="50">
        <v>0</v>
      </c>
      <c r="AA29" s="50">
        <v>0</v>
      </c>
      <c r="AB29" s="50">
        <v>0</v>
      </c>
      <c r="AC29" s="50">
        <v>0</v>
      </c>
      <c r="AD29" s="50">
        <v>0</v>
      </c>
      <c r="AE29" s="50">
        <v>0</v>
      </c>
      <c r="AF29" s="50">
        <v>0</v>
      </c>
      <c r="AG29" s="30">
        <f t="shared" si="15"/>
        <v>0</v>
      </c>
      <c r="AI29" s="31">
        <f t="shared" si="16"/>
        <v>0</v>
      </c>
      <c r="AJ29" s="32" t="str">
        <f t="shared" si="13"/>
        <v/>
      </c>
    </row>
    <row r="30" spans="1:36" x14ac:dyDescent="0.2">
      <c r="B30" s="4"/>
      <c r="D30" s="4"/>
      <c r="E30" s="4" t="s">
        <v>47</v>
      </c>
      <c r="F30" s="35"/>
      <c r="G30" s="33">
        <f t="shared" ref="G30:R30" si="17">SUBTOTAL(9,G25:G29)</f>
        <v>5169.01</v>
      </c>
      <c r="H30" s="33">
        <f t="shared" si="17"/>
        <v>5169.01</v>
      </c>
      <c r="I30" s="33">
        <f t="shared" si="17"/>
        <v>5299.4</v>
      </c>
      <c r="J30" s="33">
        <f t="shared" si="17"/>
        <v>5299.4</v>
      </c>
      <c r="K30" s="33">
        <f t="shared" si="17"/>
        <v>5572.04</v>
      </c>
      <c r="L30" s="33">
        <f t="shared" si="17"/>
        <v>19867</v>
      </c>
      <c r="M30" s="34">
        <f t="shared" si="17"/>
        <v>7704.9000000000005</v>
      </c>
      <c r="N30" s="34">
        <f t="shared" si="17"/>
        <v>7704.9000000000005</v>
      </c>
      <c r="O30" s="34">
        <f t="shared" si="17"/>
        <v>7756.92</v>
      </c>
      <c r="P30" s="34">
        <f t="shared" si="17"/>
        <v>7756.92</v>
      </c>
      <c r="Q30" s="34">
        <f t="shared" si="17"/>
        <v>7756.92</v>
      </c>
      <c r="R30" s="34">
        <f t="shared" si="17"/>
        <v>7756.92</v>
      </c>
      <c r="S30" s="29">
        <f t="shared" si="14"/>
        <v>92813.34</v>
      </c>
      <c r="T30" s="35"/>
      <c r="U30" s="35">
        <f t="shared" ref="U30:AF30" si="18">SUBTOTAL(9,U25:U29)</f>
        <v>10857.389708000001</v>
      </c>
      <c r="V30" s="35">
        <f t="shared" si="18"/>
        <v>10857.389708000001</v>
      </c>
      <c r="W30" s="35">
        <f t="shared" si="18"/>
        <v>11148.838</v>
      </c>
      <c r="X30" s="35">
        <f t="shared" si="18"/>
        <v>11148.838</v>
      </c>
      <c r="Y30" s="35">
        <f t="shared" si="18"/>
        <v>11148.838</v>
      </c>
      <c r="Z30" s="35">
        <f t="shared" si="18"/>
        <v>11148.838</v>
      </c>
      <c r="AA30" s="35">
        <f t="shared" si="18"/>
        <v>11148.838</v>
      </c>
      <c r="AB30" s="35">
        <f t="shared" si="18"/>
        <v>11148.838</v>
      </c>
      <c r="AC30" s="35">
        <f t="shared" si="18"/>
        <v>11148.838</v>
      </c>
      <c r="AD30" s="35">
        <f t="shared" si="18"/>
        <v>11148.838</v>
      </c>
      <c r="AE30" s="35">
        <f t="shared" si="18"/>
        <v>11148.838</v>
      </c>
      <c r="AF30" s="35">
        <f t="shared" si="18"/>
        <v>11148.838</v>
      </c>
      <c r="AG30" s="78">
        <f t="shared" si="15"/>
        <v>133203.15941600001</v>
      </c>
      <c r="AI30" s="31">
        <f t="shared" si="16"/>
        <v>-40389.819416000013</v>
      </c>
      <c r="AJ30" s="32">
        <f t="shared" si="13"/>
        <v>-0.43517256696074091</v>
      </c>
    </row>
    <row r="31" spans="1:36" outlineLevel="1" x14ac:dyDescent="0.2">
      <c r="A31" s="2" t="s">
        <v>16</v>
      </c>
      <c r="B31" s="2" t="s">
        <v>56</v>
      </c>
      <c r="C31" s="2" t="str">
        <f>A31&amp;B31</f>
        <v>SRSXT04500</v>
      </c>
      <c r="D31" s="2" t="s">
        <v>57</v>
      </c>
      <c r="E31" s="2" t="s">
        <v>58</v>
      </c>
      <c r="F31" s="26"/>
      <c r="G31" s="27">
        <v>296.57</v>
      </c>
      <c r="H31" s="27">
        <v>640.20000000000005</v>
      </c>
      <c r="I31" s="27">
        <v>344.17</v>
      </c>
      <c r="J31" s="27">
        <v>352.16</v>
      </c>
      <c r="K31" s="27">
        <v>198.9</v>
      </c>
      <c r="L31" s="27">
        <v>161.30000000000001</v>
      </c>
      <c r="M31" s="28">
        <v>1000</v>
      </c>
      <c r="N31" s="28">
        <v>1000</v>
      </c>
      <c r="O31" s="28">
        <v>1000</v>
      </c>
      <c r="P31" s="28">
        <v>1000</v>
      </c>
      <c r="Q31" s="28">
        <v>1000</v>
      </c>
      <c r="R31" s="28">
        <v>1000</v>
      </c>
      <c r="S31" s="29">
        <f t="shared" si="14"/>
        <v>7993.3</v>
      </c>
      <c r="T31" s="26"/>
      <c r="U31" s="26"/>
      <c r="V31" s="26"/>
      <c r="W31" s="26"/>
      <c r="X31" s="26"/>
      <c r="Y31" s="26"/>
      <c r="Z31" s="26"/>
      <c r="AA31" s="26"/>
      <c r="AB31" s="26"/>
      <c r="AC31" s="26"/>
      <c r="AD31" s="26"/>
      <c r="AE31" s="26"/>
      <c r="AF31" s="26"/>
      <c r="AG31" s="30">
        <f t="shared" si="15"/>
        <v>0</v>
      </c>
      <c r="AI31" s="31">
        <f t="shared" si="16"/>
        <v>7993.3</v>
      </c>
      <c r="AJ31" s="32">
        <f t="shared" si="13"/>
        <v>1</v>
      </c>
    </row>
    <row r="32" spans="1:36" outlineLevel="1" x14ac:dyDescent="0.2">
      <c r="A32" s="2" t="s">
        <v>16</v>
      </c>
      <c r="B32" s="2" t="s">
        <v>59</v>
      </c>
      <c r="C32" s="2" t="str">
        <f>A32&amp;B32</f>
        <v>SRSXT04600</v>
      </c>
      <c r="D32" s="2" t="s">
        <v>60</v>
      </c>
      <c r="E32" s="2" t="s">
        <v>58</v>
      </c>
      <c r="F32" s="26"/>
      <c r="G32" s="27">
        <v>0</v>
      </c>
      <c r="H32" s="27">
        <v>0</v>
      </c>
      <c r="I32" s="27">
        <v>0</v>
      </c>
      <c r="J32" s="27">
        <v>56.45</v>
      </c>
      <c r="K32" s="27">
        <v>0</v>
      </c>
      <c r="L32" s="27">
        <v>0</v>
      </c>
      <c r="M32" s="28"/>
      <c r="N32" s="28"/>
      <c r="O32" s="28"/>
      <c r="P32" s="28"/>
      <c r="Q32" s="28"/>
      <c r="R32" s="28"/>
      <c r="S32" s="29">
        <f t="shared" si="14"/>
        <v>56.45</v>
      </c>
      <c r="T32" s="26"/>
      <c r="U32" s="26"/>
      <c r="V32" s="26"/>
      <c r="W32" s="26"/>
      <c r="X32" s="26"/>
      <c r="Y32" s="26"/>
      <c r="Z32" s="26"/>
      <c r="AA32" s="26"/>
      <c r="AB32" s="26"/>
      <c r="AC32" s="26"/>
      <c r="AD32" s="26"/>
      <c r="AE32" s="26"/>
      <c r="AF32" s="26"/>
      <c r="AG32" s="30">
        <f t="shared" si="15"/>
        <v>0</v>
      </c>
      <c r="AI32" s="31">
        <f t="shared" si="16"/>
        <v>56.45</v>
      </c>
      <c r="AJ32" s="32">
        <f t="shared" si="13"/>
        <v>1</v>
      </c>
    </row>
    <row r="33" spans="1:36" x14ac:dyDescent="0.2">
      <c r="B33" s="4"/>
      <c r="D33" s="4"/>
      <c r="E33" s="4" t="s">
        <v>58</v>
      </c>
      <c r="F33" s="35"/>
      <c r="G33" s="33">
        <f t="shared" ref="G33:R33" si="19">SUBTOTAL(9,G31:G32)</f>
        <v>296.57</v>
      </c>
      <c r="H33" s="33">
        <f t="shared" si="19"/>
        <v>640.20000000000005</v>
      </c>
      <c r="I33" s="33">
        <f t="shared" si="19"/>
        <v>344.17</v>
      </c>
      <c r="J33" s="33">
        <f t="shared" si="19"/>
        <v>408.61</v>
      </c>
      <c r="K33" s="33">
        <f t="shared" si="19"/>
        <v>198.9</v>
      </c>
      <c r="L33" s="33">
        <f t="shared" si="19"/>
        <v>161.30000000000001</v>
      </c>
      <c r="M33" s="34">
        <f t="shared" si="19"/>
        <v>1000</v>
      </c>
      <c r="N33" s="34">
        <f t="shared" si="19"/>
        <v>1000</v>
      </c>
      <c r="O33" s="34">
        <f t="shared" si="19"/>
        <v>1000</v>
      </c>
      <c r="P33" s="34">
        <f t="shared" si="19"/>
        <v>1000</v>
      </c>
      <c r="Q33" s="34">
        <f t="shared" si="19"/>
        <v>1000</v>
      </c>
      <c r="R33" s="34">
        <f t="shared" si="19"/>
        <v>1000</v>
      </c>
      <c r="S33" s="29">
        <f t="shared" si="14"/>
        <v>8049.75</v>
      </c>
      <c r="T33" s="26"/>
      <c r="U33" s="35">
        <f t="shared" ref="U33:AF33" si="20">SUBTOTAL(9,U31:U32)</f>
        <v>0</v>
      </c>
      <c r="V33" s="35">
        <f t="shared" si="20"/>
        <v>0</v>
      </c>
      <c r="W33" s="35">
        <f t="shared" si="20"/>
        <v>0</v>
      </c>
      <c r="X33" s="35">
        <f t="shared" si="20"/>
        <v>0</v>
      </c>
      <c r="Y33" s="35">
        <f t="shared" si="20"/>
        <v>0</v>
      </c>
      <c r="Z33" s="35">
        <f t="shared" si="20"/>
        <v>0</v>
      </c>
      <c r="AA33" s="35">
        <f t="shared" si="20"/>
        <v>0</v>
      </c>
      <c r="AB33" s="35">
        <f t="shared" si="20"/>
        <v>0</v>
      </c>
      <c r="AC33" s="35">
        <f t="shared" si="20"/>
        <v>0</v>
      </c>
      <c r="AD33" s="35">
        <f t="shared" si="20"/>
        <v>0</v>
      </c>
      <c r="AE33" s="35">
        <f t="shared" si="20"/>
        <v>0</v>
      </c>
      <c r="AF33" s="35">
        <f t="shared" si="20"/>
        <v>0</v>
      </c>
      <c r="AG33" s="39">
        <f t="shared" si="15"/>
        <v>0</v>
      </c>
      <c r="AI33" s="51">
        <f t="shared" si="16"/>
        <v>8049.75</v>
      </c>
      <c r="AJ33" s="52">
        <f t="shared" si="13"/>
        <v>1</v>
      </c>
    </row>
    <row r="34" spans="1:36" x14ac:dyDescent="0.2">
      <c r="B34" s="4"/>
      <c r="D34" s="4"/>
      <c r="E34" s="4" t="s">
        <v>61</v>
      </c>
      <c r="F34" s="35"/>
      <c r="G34" s="53">
        <f t="shared" ref="G34:R34" si="21">SUBTOTAL(9,G25:G33)</f>
        <v>5465.58</v>
      </c>
      <c r="H34" s="53">
        <f t="shared" si="21"/>
        <v>5809.21</v>
      </c>
      <c r="I34" s="53">
        <f t="shared" si="21"/>
        <v>5643.57</v>
      </c>
      <c r="J34" s="53">
        <f t="shared" si="21"/>
        <v>5708.0099999999993</v>
      </c>
      <c r="K34" s="53">
        <f t="shared" si="21"/>
        <v>5770.94</v>
      </c>
      <c r="L34" s="53">
        <f t="shared" si="21"/>
        <v>20028.3</v>
      </c>
      <c r="M34" s="54">
        <f t="shared" si="21"/>
        <v>8704.9000000000015</v>
      </c>
      <c r="N34" s="54">
        <f t="shared" si="21"/>
        <v>8704.9000000000015</v>
      </c>
      <c r="O34" s="54">
        <f t="shared" si="21"/>
        <v>8756.92</v>
      </c>
      <c r="P34" s="54">
        <f t="shared" si="21"/>
        <v>8756.92</v>
      </c>
      <c r="Q34" s="54">
        <f t="shared" si="21"/>
        <v>8756.92</v>
      </c>
      <c r="R34" s="54">
        <f t="shared" si="21"/>
        <v>8756.92</v>
      </c>
      <c r="S34" s="55">
        <f>SUM(G34:R34)</f>
        <v>100863.09</v>
      </c>
      <c r="T34" s="26"/>
      <c r="U34" s="56">
        <f t="shared" ref="U34:AF34" si="22">SUBTOTAL(9,U25:U33)</f>
        <v>10857.389708000001</v>
      </c>
      <c r="V34" s="56">
        <f t="shared" si="22"/>
        <v>10857.389708000001</v>
      </c>
      <c r="W34" s="56">
        <f t="shared" si="22"/>
        <v>11148.838</v>
      </c>
      <c r="X34" s="56">
        <f t="shared" si="22"/>
        <v>11148.838</v>
      </c>
      <c r="Y34" s="56">
        <f t="shared" si="22"/>
        <v>11148.838</v>
      </c>
      <c r="Z34" s="56">
        <f t="shared" si="22"/>
        <v>11148.838</v>
      </c>
      <c r="AA34" s="56">
        <f t="shared" si="22"/>
        <v>11148.838</v>
      </c>
      <c r="AB34" s="56">
        <f t="shared" si="22"/>
        <v>11148.838</v>
      </c>
      <c r="AC34" s="56">
        <f t="shared" si="22"/>
        <v>11148.838</v>
      </c>
      <c r="AD34" s="56">
        <f t="shared" si="22"/>
        <v>11148.838</v>
      </c>
      <c r="AE34" s="56">
        <f t="shared" si="22"/>
        <v>11148.838</v>
      </c>
      <c r="AF34" s="56">
        <f t="shared" si="22"/>
        <v>11148.838</v>
      </c>
      <c r="AG34" s="30">
        <f>SUM(U34:AF34)</f>
        <v>133203.15941600001</v>
      </c>
      <c r="AI34" s="31">
        <f>-AG34+S34</f>
        <v>-32340.069416000013</v>
      </c>
      <c r="AJ34" s="32">
        <f t="shared" si="13"/>
        <v>-0.32063333986694253</v>
      </c>
    </row>
    <row r="35" spans="1:36" x14ac:dyDescent="0.2">
      <c r="B35" s="4"/>
      <c r="D35" s="4"/>
      <c r="E35" s="4"/>
      <c r="F35" s="35"/>
      <c r="G35" s="33"/>
      <c r="H35" s="33"/>
      <c r="I35" s="33"/>
      <c r="J35" s="33"/>
      <c r="K35" s="33"/>
      <c r="L35" s="33"/>
      <c r="M35" s="34"/>
      <c r="N35" s="34"/>
      <c r="O35" s="34"/>
      <c r="P35" s="34"/>
      <c r="Q35" s="34"/>
      <c r="R35" s="34"/>
      <c r="S35" s="29"/>
      <c r="T35" s="26"/>
      <c r="U35" s="35"/>
      <c r="V35" s="35"/>
      <c r="W35" s="35"/>
      <c r="X35" s="35"/>
      <c r="Y35" s="35"/>
      <c r="Z35" s="35"/>
      <c r="AA35" s="35"/>
      <c r="AB35" s="35"/>
      <c r="AC35" s="35"/>
      <c r="AD35" s="35"/>
      <c r="AE35" s="35"/>
      <c r="AF35" s="35"/>
      <c r="AG35" s="30"/>
      <c r="AI35" s="48"/>
      <c r="AJ35" s="49"/>
    </row>
    <row r="36" spans="1:36" outlineLevel="1" x14ac:dyDescent="0.2">
      <c r="A36" s="2" t="s">
        <v>16</v>
      </c>
      <c r="B36" s="2" t="s">
        <v>62</v>
      </c>
      <c r="C36" s="2" t="str">
        <f t="shared" ref="C36:C41" si="23">A36&amp;B36</f>
        <v>SRSXT05010</v>
      </c>
      <c r="D36" s="2" t="s">
        <v>63</v>
      </c>
      <c r="E36" s="2" t="s">
        <v>64</v>
      </c>
      <c r="F36" s="26"/>
      <c r="G36" s="37">
        <v>0</v>
      </c>
      <c r="H36" s="27">
        <v>0</v>
      </c>
      <c r="I36" s="27">
        <v>0</v>
      </c>
      <c r="J36" s="27">
        <v>67.5</v>
      </c>
      <c r="K36" s="27">
        <v>0</v>
      </c>
      <c r="L36" s="27">
        <v>0</v>
      </c>
      <c r="M36" s="28">
        <v>0</v>
      </c>
      <c r="N36" s="28">
        <v>0</v>
      </c>
      <c r="O36" s="28">
        <v>0</v>
      </c>
      <c r="P36" s="28">
        <v>0</v>
      </c>
      <c r="Q36" s="28">
        <v>0</v>
      </c>
      <c r="R36" s="28">
        <v>0</v>
      </c>
      <c r="S36" s="29">
        <f t="shared" ref="S36:S41" si="24">SUM(G36:R36)</f>
        <v>67.5</v>
      </c>
      <c r="T36" s="26"/>
      <c r="U36" s="26">
        <v>0</v>
      </c>
      <c r="V36" s="26">
        <v>0</v>
      </c>
      <c r="W36" s="26">
        <v>0</v>
      </c>
      <c r="X36" s="26">
        <v>0</v>
      </c>
      <c r="Y36" s="26">
        <v>0</v>
      </c>
      <c r="Z36" s="26">
        <v>0</v>
      </c>
      <c r="AA36" s="26">
        <v>0</v>
      </c>
      <c r="AB36" s="26">
        <v>0</v>
      </c>
      <c r="AC36" s="26">
        <v>0</v>
      </c>
      <c r="AD36" s="26">
        <v>0</v>
      </c>
      <c r="AE36" s="26">
        <v>0</v>
      </c>
      <c r="AF36" s="26">
        <v>0</v>
      </c>
      <c r="AG36" s="30">
        <f t="shared" ref="AG36:AG41" si="25">SUM(U36:AF36)</f>
        <v>0</v>
      </c>
      <c r="AI36" s="31">
        <f t="shared" ref="AI36:AI41" si="26">-AG36+S36</f>
        <v>67.5</v>
      </c>
      <c r="AJ36" s="32">
        <f t="shared" ref="AJ36:AJ42" si="27">IF(ISERROR(AI36/S36),"",AI36/S36)</f>
        <v>1</v>
      </c>
    </row>
    <row r="37" spans="1:36" outlineLevel="1" x14ac:dyDescent="0.2">
      <c r="A37" s="2" t="s">
        <v>16</v>
      </c>
      <c r="B37" s="2" t="s">
        <v>65</v>
      </c>
      <c r="C37" s="2" t="str">
        <f t="shared" si="23"/>
        <v>SRSXT05020</v>
      </c>
      <c r="D37" s="2" t="s">
        <v>66</v>
      </c>
      <c r="E37" s="2" t="s">
        <v>64</v>
      </c>
      <c r="F37" s="26"/>
      <c r="G37" s="27">
        <v>0</v>
      </c>
      <c r="H37" s="27">
        <v>0</v>
      </c>
      <c r="I37" s="27">
        <v>0</v>
      </c>
      <c r="J37" s="27">
        <v>0</v>
      </c>
      <c r="K37" s="27">
        <v>0</v>
      </c>
      <c r="L37" s="27">
        <v>0</v>
      </c>
      <c r="M37" s="28">
        <v>0</v>
      </c>
      <c r="N37" s="28">
        <v>0</v>
      </c>
      <c r="O37" s="28">
        <v>0</v>
      </c>
      <c r="P37" s="28">
        <v>0</v>
      </c>
      <c r="Q37" s="28">
        <v>0</v>
      </c>
      <c r="R37" s="28">
        <v>0</v>
      </c>
      <c r="S37" s="29">
        <f t="shared" si="24"/>
        <v>0</v>
      </c>
      <c r="T37" s="26"/>
      <c r="U37" s="26">
        <v>0</v>
      </c>
      <c r="V37" s="26">
        <v>0</v>
      </c>
      <c r="W37" s="26">
        <v>0</v>
      </c>
      <c r="X37" s="26">
        <v>0</v>
      </c>
      <c r="Y37" s="26">
        <v>0</v>
      </c>
      <c r="Z37" s="26">
        <v>0</v>
      </c>
      <c r="AA37" s="26">
        <v>0</v>
      </c>
      <c r="AB37" s="26">
        <v>0</v>
      </c>
      <c r="AC37" s="26">
        <v>0</v>
      </c>
      <c r="AD37" s="26">
        <v>0</v>
      </c>
      <c r="AE37" s="26">
        <v>0</v>
      </c>
      <c r="AF37" s="26">
        <v>0</v>
      </c>
      <c r="AG37" s="30">
        <f t="shared" si="25"/>
        <v>0</v>
      </c>
      <c r="AI37" s="31">
        <f t="shared" si="26"/>
        <v>0</v>
      </c>
      <c r="AJ37" s="32" t="str">
        <f t="shared" si="27"/>
        <v/>
      </c>
    </row>
    <row r="38" spans="1:36" outlineLevel="1" x14ac:dyDescent="0.2">
      <c r="A38" s="2" t="s">
        <v>16</v>
      </c>
      <c r="B38" s="2" t="s">
        <v>67</v>
      </c>
      <c r="C38" s="2" t="str">
        <f t="shared" si="23"/>
        <v>SRSXT05030</v>
      </c>
      <c r="D38" s="2" t="s">
        <v>68</v>
      </c>
      <c r="E38" s="2" t="s">
        <v>64</v>
      </c>
      <c r="F38" s="26"/>
      <c r="G38" s="27">
        <v>0</v>
      </c>
      <c r="H38" s="27">
        <v>0</v>
      </c>
      <c r="I38" s="27">
        <v>0</v>
      </c>
      <c r="J38" s="27">
        <v>0</v>
      </c>
      <c r="K38" s="27">
        <v>0</v>
      </c>
      <c r="L38" s="27">
        <v>0</v>
      </c>
      <c r="M38" s="28">
        <v>0</v>
      </c>
      <c r="N38" s="28">
        <v>0</v>
      </c>
      <c r="O38" s="28">
        <v>0</v>
      </c>
      <c r="P38" s="28">
        <v>0</v>
      </c>
      <c r="Q38" s="28">
        <v>0</v>
      </c>
      <c r="R38" s="28">
        <v>0</v>
      </c>
      <c r="S38" s="29">
        <f t="shared" si="24"/>
        <v>0</v>
      </c>
      <c r="T38" s="26"/>
      <c r="U38" s="26">
        <v>0</v>
      </c>
      <c r="V38" s="26">
        <v>0</v>
      </c>
      <c r="W38" s="26">
        <v>0</v>
      </c>
      <c r="X38" s="26">
        <v>0</v>
      </c>
      <c r="Y38" s="26">
        <v>0</v>
      </c>
      <c r="Z38" s="26">
        <v>0</v>
      </c>
      <c r="AA38" s="26">
        <v>0</v>
      </c>
      <c r="AB38" s="26">
        <v>0</v>
      </c>
      <c r="AC38" s="26">
        <v>0</v>
      </c>
      <c r="AD38" s="26">
        <v>0</v>
      </c>
      <c r="AE38" s="26">
        <v>0</v>
      </c>
      <c r="AF38" s="26">
        <v>0</v>
      </c>
      <c r="AG38" s="30">
        <f t="shared" si="25"/>
        <v>0</v>
      </c>
      <c r="AI38" s="31">
        <f t="shared" si="26"/>
        <v>0</v>
      </c>
      <c r="AJ38" s="32" t="str">
        <f t="shared" si="27"/>
        <v/>
      </c>
    </row>
    <row r="39" spans="1:36" outlineLevel="1" x14ac:dyDescent="0.2">
      <c r="A39" s="2" t="s">
        <v>16</v>
      </c>
      <c r="B39" s="2" t="s">
        <v>69</v>
      </c>
      <c r="C39" s="2" t="str">
        <f t="shared" si="23"/>
        <v>SRSXT05050</v>
      </c>
      <c r="D39" s="2" t="s">
        <v>70</v>
      </c>
      <c r="E39" s="2" t="s">
        <v>64</v>
      </c>
      <c r="F39" s="26"/>
      <c r="G39" s="27">
        <v>0</v>
      </c>
      <c r="H39" s="27">
        <v>0</v>
      </c>
      <c r="I39" s="27">
        <v>0</v>
      </c>
      <c r="J39" s="27">
        <v>0</v>
      </c>
      <c r="K39" s="27">
        <v>0</v>
      </c>
      <c r="L39" s="27">
        <v>0</v>
      </c>
      <c r="M39" s="28">
        <v>0</v>
      </c>
      <c r="N39" s="28">
        <v>0</v>
      </c>
      <c r="O39" s="28">
        <v>0</v>
      </c>
      <c r="P39" s="28">
        <v>0</v>
      </c>
      <c r="Q39" s="28">
        <v>0</v>
      </c>
      <c r="R39" s="28">
        <v>0</v>
      </c>
      <c r="S39" s="29">
        <f t="shared" si="24"/>
        <v>0</v>
      </c>
      <c r="T39" s="26"/>
      <c r="U39" s="26">
        <v>0</v>
      </c>
      <c r="V39" s="26">
        <v>0</v>
      </c>
      <c r="W39" s="26">
        <v>0</v>
      </c>
      <c r="X39" s="26">
        <v>0</v>
      </c>
      <c r="Y39" s="26">
        <v>0</v>
      </c>
      <c r="Z39" s="26">
        <v>0</v>
      </c>
      <c r="AA39" s="26">
        <v>0</v>
      </c>
      <c r="AB39" s="26">
        <v>0</v>
      </c>
      <c r="AC39" s="26">
        <v>0</v>
      </c>
      <c r="AD39" s="26">
        <v>0</v>
      </c>
      <c r="AE39" s="26">
        <v>0</v>
      </c>
      <c r="AF39" s="26">
        <v>0</v>
      </c>
      <c r="AG39" s="30">
        <f t="shared" si="25"/>
        <v>0</v>
      </c>
      <c r="AI39" s="31">
        <f t="shared" si="26"/>
        <v>0</v>
      </c>
      <c r="AJ39" s="32" t="str">
        <f t="shared" si="27"/>
        <v/>
      </c>
    </row>
    <row r="40" spans="1:36" outlineLevel="1" x14ac:dyDescent="0.2">
      <c r="A40" s="2" t="s">
        <v>16</v>
      </c>
      <c r="B40" s="2" t="s">
        <v>71</v>
      </c>
      <c r="C40" s="2" t="str">
        <f t="shared" si="23"/>
        <v>SRSXT05060</v>
      </c>
      <c r="D40" s="2" t="s">
        <v>72</v>
      </c>
      <c r="E40" s="2" t="s">
        <v>64</v>
      </c>
      <c r="F40" s="26"/>
      <c r="G40" s="27">
        <v>0</v>
      </c>
      <c r="H40" s="27">
        <v>0</v>
      </c>
      <c r="I40" s="27">
        <v>0</v>
      </c>
      <c r="J40" s="27">
        <v>0</v>
      </c>
      <c r="K40" s="27">
        <v>0</v>
      </c>
      <c r="L40" s="27">
        <v>0</v>
      </c>
      <c r="M40" s="28">
        <v>0</v>
      </c>
      <c r="N40" s="28">
        <v>0</v>
      </c>
      <c r="O40" s="28">
        <v>0</v>
      </c>
      <c r="P40" s="28">
        <v>0</v>
      </c>
      <c r="Q40" s="28">
        <v>0</v>
      </c>
      <c r="R40" s="28">
        <v>0</v>
      </c>
      <c r="S40" s="29">
        <f t="shared" si="24"/>
        <v>0</v>
      </c>
      <c r="T40" s="26"/>
      <c r="U40" s="26">
        <v>0</v>
      </c>
      <c r="V40" s="26">
        <v>0</v>
      </c>
      <c r="W40" s="26">
        <v>0</v>
      </c>
      <c r="X40" s="26">
        <v>0</v>
      </c>
      <c r="Y40" s="26">
        <v>0</v>
      </c>
      <c r="Z40" s="26">
        <v>0</v>
      </c>
      <c r="AA40" s="26">
        <v>0</v>
      </c>
      <c r="AB40" s="26">
        <v>0</v>
      </c>
      <c r="AC40" s="26">
        <v>0</v>
      </c>
      <c r="AD40" s="26">
        <v>0</v>
      </c>
      <c r="AE40" s="26">
        <v>0</v>
      </c>
      <c r="AF40" s="26">
        <v>0</v>
      </c>
      <c r="AG40" s="30">
        <f t="shared" si="25"/>
        <v>0</v>
      </c>
      <c r="AI40" s="31">
        <f t="shared" si="26"/>
        <v>0</v>
      </c>
      <c r="AJ40" s="32" t="str">
        <f t="shared" si="27"/>
        <v/>
      </c>
    </row>
    <row r="41" spans="1:36" outlineLevel="1" x14ac:dyDescent="0.2">
      <c r="A41" s="2" t="s">
        <v>16</v>
      </c>
      <c r="B41" s="2" t="s">
        <v>73</v>
      </c>
      <c r="C41" s="2" t="str">
        <f t="shared" si="23"/>
        <v>SRSXT05090</v>
      </c>
      <c r="D41" s="2" t="s">
        <v>74</v>
      </c>
      <c r="E41" s="2" t="s">
        <v>64</v>
      </c>
      <c r="F41" s="26"/>
      <c r="G41" s="27">
        <v>0</v>
      </c>
      <c r="H41" s="27">
        <v>0</v>
      </c>
      <c r="I41" s="27">
        <v>0</v>
      </c>
      <c r="J41" s="27">
        <v>0</v>
      </c>
      <c r="K41" s="27">
        <v>0</v>
      </c>
      <c r="L41" s="27">
        <v>0</v>
      </c>
      <c r="M41" s="28">
        <v>0</v>
      </c>
      <c r="N41" s="28">
        <v>0</v>
      </c>
      <c r="O41" s="28">
        <v>0</v>
      </c>
      <c r="P41" s="28">
        <v>0</v>
      </c>
      <c r="Q41" s="28">
        <v>0</v>
      </c>
      <c r="R41" s="28">
        <v>0</v>
      </c>
      <c r="S41" s="29">
        <f t="shared" si="24"/>
        <v>0</v>
      </c>
      <c r="T41" s="26"/>
      <c r="U41" s="26">
        <v>0</v>
      </c>
      <c r="V41" s="26">
        <v>0</v>
      </c>
      <c r="W41" s="26">
        <v>0</v>
      </c>
      <c r="X41" s="26">
        <v>0</v>
      </c>
      <c r="Y41" s="26">
        <v>0</v>
      </c>
      <c r="Z41" s="26">
        <v>0</v>
      </c>
      <c r="AA41" s="26">
        <v>0</v>
      </c>
      <c r="AB41" s="26">
        <v>0</v>
      </c>
      <c r="AC41" s="26">
        <v>0</v>
      </c>
      <c r="AD41" s="26">
        <v>0</v>
      </c>
      <c r="AE41" s="26">
        <v>0</v>
      </c>
      <c r="AF41" s="26">
        <v>0</v>
      </c>
      <c r="AG41" s="39">
        <f t="shared" si="25"/>
        <v>0</v>
      </c>
      <c r="AI41" s="51">
        <f t="shared" si="26"/>
        <v>0</v>
      </c>
      <c r="AJ41" s="52" t="str">
        <f t="shared" si="27"/>
        <v/>
      </c>
    </row>
    <row r="42" spans="1:36" x14ac:dyDescent="0.2">
      <c r="B42" s="4"/>
      <c r="D42" s="4"/>
      <c r="E42" s="4" t="s">
        <v>64</v>
      </c>
      <c r="F42" s="35"/>
      <c r="G42" s="53">
        <f t="shared" ref="G42:R42" si="28">SUBTOTAL(9,G36:G41)</f>
        <v>0</v>
      </c>
      <c r="H42" s="53">
        <f t="shared" si="28"/>
        <v>0</v>
      </c>
      <c r="I42" s="53">
        <f t="shared" si="28"/>
        <v>0</v>
      </c>
      <c r="J42" s="53">
        <f t="shared" si="28"/>
        <v>67.5</v>
      </c>
      <c r="K42" s="53">
        <f t="shared" si="28"/>
        <v>0</v>
      </c>
      <c r="L42" s="53">
        <f t="shared" si="28"/>
        <v>0</v>
      </c>
      <c r="M42" s="54">
        <f t="shared" si="28"/>
        <v>0</v>
      </c>
      <c r="N42" s="54">
        <f t="shared" si="28"/>
        <v>0</v>
      </c>
      <c r="O42" s="54">
        <f t="shared" si="28"/>
        <v>0</v>
      </c>
      <c r="P42" s="54">
        <f t="shared" si="28"/>
        <v>0</v>
      </c>
      <c r="Q42" s="54">
        <f t="shared" si="28"/>
        <v>0</v>
      </c>
      <c r="R42" s="54">
        <f t="shared" si="28"/>
        <v>0</v>
      </c>
      <c r="S42" s="55">
        <f>SUM(G42:R42)</f>
        <v>67.5</v>
      </c>
      <c r="T42" s="35"/>
      <c r="U42" s="56">
        <f t="shared" ref="U42:AG42" si="29">SUBTOTAL(9,U36:U41)</f>
        <v>0</v>
      </c>
      <c r="V42" s="56">
        <f t="shared" si="29"/>
        <v>0</v>
      </c>
      <c r="W42" s="56">
        <f t="shared" si="29"/>
        <v>0</v>
      </c>
      <c r="X42" s="56">
        <f t="shared" si="29"/>
        <v>0</v>
      </c>
      <c r="Y42" s="56">
        <f t="shared" si="29"/>
        <v>0</v>
      </c>
      <c r="Z42" s="56">
        <f t="shared" si="29"/>
        <v>0</v>
      </c>
      <c r="AA42" s="56">
        <f t="shared" si="29"/>
        <v>0</v>
      </c>
      <c r="AB42" s="56">
        <f t="shared" si="29"/>
        <v>0</v>
      </c>
      <c r="AC42" s="56">
        <f t="shared" si="29"/>
        <v>0</v>
      </c>
      <c r="AD42" s="56">
        <f t="shared" si="29"/>
        <v>0</v>
      </c>
      <c r="AE42" s="56">
        <f t="shared" si="29"/>
        <v>0</v>
      </c>
      <c r="AF42" s="56">
        <f t="shared" si="29"/>
        <v>0</v>
      </c>
      <c r="AG42" s="30">
        <f t="shared" si="29"/>
        <v>0</v>
      </c>
      <c r="AI42" s="57">
        <f>-AG42+S42</f>
        <v>67.5</v>
      </c>
      <c r="AJ42" s="58">
        <f t="shared" si="27"/>
        <v>1</v>
      </c>
    </row>
    <row r="43" spans="1:36" x14ac:dyDescent="0.2">
      <c r="B43" s="4"/>
      <c r="D43" s="4"/>
      <c r="E43" s="4"/>
      <c r="F43" s="35"/>
      <c r="G43" s="33"/>
      <c r="H43" s="33"/>
      <c r="I43" s="33"/>
      <c r="J43" s="33"/>
      <c r="K43" s="33"/>
      <c r="L43" s="33"/>
      <c r="M43" s="34"/>
      <c r="N43" s="34"/>
      <c r="O43" s="34"/>
      <c r="P43" s="34"/>
      <c r="Q43" s="34"/>
      <c r="R43" s="34"/>
      <c r="S43" s="29"/>
      <c r="T43" s="35"/>
      <c r="U43" s="35"/>
      <c r="V43" s="35"/>
      <c r="W43" s="35"/>
      <c r="X43" s="35"/>
      <c r="Y43" s="35"/>
      <c r="Z43" s="35"/>
      <c r="AA43" s="35"/>
      <c r="AB43" s="35"/>
      <c r="AC43" s="35"/>
      <c r="AD43" s="35"/>
      <c r="AE43" s="35"/>
      <c r="AF43" s="35"/>
      <c r="AG43" s="30"/>
      <c r="AI43" s="48"/>
      <c r="AJ43" s="49"/>
    </row>
    <row r="44" spans="1:36" outlineLevel="1" x14ac:dyDescent="0.2">
      <c r="A44" s="2" t="s">
        <v>16</v>
      </c>
      <c r="B44" s="36" t="s">
        <v>75</v>
      </c>
      <c r="C44" s="2" t="str">
        <f t="shared" ref="C44:C51" si="30">A44&amp;B44</f>
        <v>SRSXT10010</v>
      </c>
      <c r="D44" s="36" t="s">
        <v>76</v>
      </c>
      <c r="E44" s="36" t="s">
        <v>77</v>
      </c>
      <c r="F44" s="35"/>
      <c r="G44" s="27">
        <v>9478.24</v>
      </c>
      <c r="H44" s="27">
        <v>6995.92</v>
      </c>
      <c r="I44" s="27">
        <v>17069.809999999998</v>
      </c>
      <c r="J44" s="27">
        <v>11336.54</v>
      </c>
      <c r="K44" s="27">
        <v>12037.07</v>
      </c>
      <c r="L44" s="27">
        <f>-3762.38</f>
        <v>-3762.38</v>
      </c>
      <c r="M44" s="28">
        <f>12012.39+12012.39+239.61</f>
        <v>24264.39</v>
      </c>
      <c r="N44" s="28">
        <f>12019.39+239.61</f>
        <v>12259</v>
      </c>
      <c r="O44" s="28">
        <f>12019.39+239.61</f>
        <v>12259</v>
      </c>
      <c r="P44" s="28">
        <f>12019.39+239.61</f>
        <v>12259</v>
      </c>
      <c r="Q44" s="28">
        <f>12019.39+239.61</f>
        <v>12259</v>
      </c>
      <c r="R44" s="28">
        <f>239.61-4001.99</f>
        <v>-3762.3799999999997</v>
      </c>
      <c r="S44" s="29">
        <f>SUM(G44:R44)</f>
        <v>122693.20999999999</v>
      </c>
      <c r="T44" s="35"/>
      <c r="U44" s="26">
        <v>11102.278239305197</v>
      </c>
      <c r="V44" s="26">
        <v>11102.278239305197</v>
      </c>
      <c r="W44" s="26">
        <v>11102.278239305197</v>
      </c>
      <c r="X44" s="26">
        <v>11102.278239305197</v>
      </c>
      <c r="Y44" s="26">
        <v>11102.278239305197</v>
      </c>
      <c r="Z44" s="26">
        <v>11102.278239305197</v>
      </c>
      <c r="AA44" s="26">
        <v>11102.278239305197</v>
      </c>
      <c r="AB44" s="26">
        <v>11102.278239305197</v>
      </c>
      <c r="AC44" s="26">
        <v>11102.278239305197</v>
      </c>
      <c r="AD44" s="26">
        <v>11102.278239305197</v>
      </c>
      <c r="AE44" s="26">
        <v>11102.278239305197</v>
      </c>
      <c r="AF44" s="26">
        <v>11102.278239305197</v>
      </c>
      <c r="AG44" s="30">
        <f>SUM(U44:AF44)</f>
        <v>133227.33887166233</v>
      </c>
      <c r="AI44" s="31">
        <f>-AG44+S44</f>
        <v>-10534.128871662338</v>
      </c>
      <c r="AJ44" s="32">
        <f t="shared" ref="AJ44:AJ52" si="31">IF(ISERROR(AI44/S44),"",AI44/S44)</f>
        <v>-8.5857472240414442E-2</v>
      </c>
    </row>
    <row r="45" spans="1:36" outlineLevel="1" x14ac:dyDescent="0.2">
      <c r="A45" s="2" t="s">
        <v>16</v>
      </c>
      <c r="B45" s="36" t="s">
        <v>78</v>
      </c>
      <c r="C45" s="2" t="str">
        <f t="shared" si="30"/>
        <v>SRSXT10020</v>
      </c>
      <c r="D45" s="36" t="s">
        <v>79</v>
      </c>
      <c r="E45" s="36" t="s">
        <v>77</v>
      </c>
      <c r="F45" s="35"/>
      <c r="G45" s="27">
        <v>1605.5900000000001</v>
      </c>
      <c r="H45" s="27">
        <v>299.10000000000002</v>
      </c>
      <c r="I45" s="27">
        <v>299.10000000000002</v>
      </c>
      <c r="J45" s="27">
        <v>299.10000000000002</v>
      </c>
      <c r="K45" s="27">
        <v>299.10000000000002</v>
      </c>
      <c r="L45" s="27">
        <v>-1006.92</v>
      </c>
      <c r="M45" s="28">
        <v>299.19346946241973</v>
      </c>
      <c r="N45" s="28">
        <v>299.19346946241973</v>
      </c>
      <c r="O45" s="28">
        <v>299.19346946241973</v>
      </c>
      <c r="P45" s="28">
        <v>299.19346946241973</v>
      </c>
      <c r="Q45" s="28">
        <v>299.19346946241973</v>
      </c>
      <c r="R45" s="28">
        <v>299.19346946241973</v>
      </c>
      <c r="S45" s="29">
        <f t="shared" ref="S45:S51" si="32">SUM(G45:R45)</f>
        <v>3590.2308167745177</v>
      </c>
      <c r="T45" s="35"/>
      <c r="U45" s="26">
        <v>83.333333333333329</v>
      </c>
      <c r="V45" s="26">
        <v>83.333333333333329</v>
      </c>
      <c r="W45" s="26">
        <v>83.333333333333329</v>
      </c>
      <c r="X45" s="26">
        <v>83.333333333333329</v>
      </c>
      <c r="Y45" s="26">
        <v>83.333333333333329</v>
      </c>
      <c r="Z45" s="26">
        <v>83.333333333333329</v>
      </c>
      <c r="AA45" s="26">
        <v>83.333333333333329</v>
      </c>
      <c r="AB45" s="26">
        <v>83.333333333333329</v>
      </c>
      <c r="AC45" s="26">
        <v>83.333333333333329</v>
      </c>
      <c r="AD45" s="26">
        <v>83.333333333333329</v>
      </c>
      <c r="AE45" s="26">
        <v>83.333333333333329</v>
      </c>
      <c r="AF45" s="26">
        <v>83.333333333333329</v>
      </c>
      <c r="AG45" s="30">
        <f t="shared" ref="AG45:AG51" si="33">SUM(U45:AF45)</f>
        <v>1000.0000000000001</v>
      </c>
      <c r="AI45" s="31">
        <f t="shared" ref="AI45:AI51" si="34">-AG45+S45</f>
        <v>2590.2308167745177</v>
      </c>
      <c r="AJ45" s="32">
        <f t="shared" si="31"/>
        <v>0.72146637610937636</v>
      </c>
    </row>
    <row r="46" spans="1:36" outlineLevel="1" x14ac:dyDescent="0.2">
      <c r="A46" s="2" t="s">
        <v>16</v>
      </c>
      <c r="B46" s="36" t="s">
        <v>80</v>
      </c>
      <c r="C46" s="2" t="str">
        <f t="shared" si="30"/>
        <v>SRSXT10030</v>
      </c>
      <c r="D46" s="36" t="s">
        <v>81</v>
      </c>
      <c r="E46" s="36" t="s">
        <v>77</v>
      </c>
      <c r="F46" s="35"/>
      <c r="G46" s="27">
        <v>-39.869999999999997</v>
      </c>
      <c r="H46" s="27">
        <v>158.16</v>
      </c>
      <c r="I46" s="27">
        <v>-656.80000000000007</v>
      </c>
      <c r="J46" s="27">
        <v>1353.47</v>
      </c>
      <c r="K46" s="27">
        <v>0</v>
      </c>
      <c r="L46" s="27">
        <v>7731.18</v>
      </c>
      <c r="M46" s="28">
        <v>1275.5411062186865</v>
      </c>
      <c r="N46" s="28">
        <v>1275.5411062186865</v>
      </c>
      <c r="O46" s="28">
        <v>1275.5411062186865</v>
      </c>
      <c r="P46" s="28">
        <v>1275.5411062186865</v>
      </c>
      <c r="Q46" s="28">
        <v>1275.5411062186865</v>
      </c>
      <c r="R46" s="28">
        <v>1275.5411062186865</v>
      </c>
      <c r="S46" s="29">
        <f t="shared" si="32"/>
        <v>16199.38663731212</v>
      </c>
      <c r="T46" s="35"/>
      <c r="U46" s="26">
        <v>1255.5771783437838</v>
      </c>
      <c r="V46" s="26">
        <v>1255.5771783437838</v>
      </c>
      <c r="W46" s="26">
        <v>1255.5771783437838</v>
      </c>
      <c r="X46" s="26">
        <v>1255.5771783437838</v>
      </c>
      <c r="Y46" s="26">
        <v>1255.5771783437838</v>
      </c>
      <c r="Z46" s="26">
        <v>1255.5771783437838</v>
      </c>
      <c r="AA46" s="26">
        <v>1255.5771783437838</v>
      </c>
      <c r="AB46" s="26">
        <v>1255.5771783437838</v>
      </c>
      <c r="AC46" s="26">
        <v>1255.5771783437838</v>
      </c>
      <c r="AD46" s="26">
        <v>1255.5771783437838</v>
      </c>
      <c r="AE46" s="26">
        <v>1255.5771783437838</v>
      </c>
      <c r="AF46" s="26">
        <v>1255.5771783437838</v>
      </c>
      <c r="AG46" s="30">
        <f t="shared" si="33"/>
        <v>15066.926140125403</v>
      </c>
      <c r="AI46" s="31">
        <f t="shared" si="34"/>
        <v>1132.4604971867175</v>
      </c>
      <c r="AJ46" s="32">
        <f t="shared" si="31"/>
        <v>6.9907615796904077E-2</v>
      </c>
    </row>
    <row r="47" spans="1:36" outlineLevel="1" x14ac:dyDescent="0.2">
      <c r="A47" s="2" t="s">
        <v>16</v>
      </c>
      <c r="B47" s="36" t="s">
        <v>82</v>
      </c>
      <c r="C47" s="2" t="str">
        <f t="shared" si="30"/>
        <v>SRSXT15050</v>
      </c>
      <c r="D47" s="36" t="s">
        <v>83</v>
      </c>
      <c r="E47" s="36" t="s">
        <v>77</v>
      </c>
      <c r="F47" s="35"/>
      <c r="G47" s="27">
        <v>16308.33</v>
      </c>
      <c r="H47" s="27">
        <v>16366.84</v>
      </c>
      <c r="I47" s="27">
        <v>16366.84</v>
      </c>
      <c r="J47" s="27">
        <v>16366.84</v>
      </c>
      <c r="K47" s="27">
        <v>16366.84</v>
      </c>
      <c r="L47" s="27">
        <v>16366.84</v>
      </c>
      <c r="M47" s="28">
        <v>16366.84</v>
      </c>
      <c r="N47" s="28">
        <v>16366.84</v>
      </c>
      <c r="O47" s="28">
        <v>16366.84</v>
      </c>
      <c r="P47" s="28">
        <v>16366.84</v>
      </c>
      <c r="Q47" s="28">
        <v>16366.84</v>
      </c>
      <c r="R47" s="28">
        <v>16366.84</v>
      </c>
      <c r="S47" s="29">
        <f t="shared" si="32"/>
        <v>196343.56999999998</v>
      </c>
      <c r="T47" s="35"/>
      <c r="U47" s="26">
        <v>3928.0183814745815</v>
      </c>
      <c r="V47" s="26">
        <v>3562.2771371743697</v>
      </c>
      <c r="W47" s="26">
        <v>4074.8341589591028</v>
      </c>
      <c r="X47" s="26">
        <v>4050.8147984303246</v>
      </c>
      <c r="Y47" s="26">
        <v>4100.8764013394939</v>
      </c>
      <c r="Z47" s="26">
        <v>3459.4778389477387</v>
      </c>
      <c r="AA47" s="26">
        <v>3870.615659576652</v>
      </c>
      <c r="AB47" s="26">
        <v>4476.1361671840477</v>
      </c>
      <c r="AC47" s="26">
        <v>3727.4754621149696</v>
      </c>
      <c r="AD47" s="26">
        <v>3889.4705458831008</v>
      </c>
      <c r="AE47" s="26">
        <v>4493.2338541740855</v>
      </c>
      <c r="AF47" s="26">
        <v>3878.7803213819438</v>
      </c>
      <c r="AG47" s="30">
        <f t="shared" si="33"/>
        <v>47512.010726640408</v>
      </c>
      <c r="AI47" s="31">
        <f t="shared" si="34"/>
        <v>148831.55927335957</v>
      </c>
      <c r="AJ47" s="32">
        <f t="shared" si="31"/>
        <v>0.75801595780987163</v>
      </c>
    </row>
    <row r="48" spans="1:36" outlineLevel="1" x14ac:dyDescent="0.2">
      <c r="A48" s="2" t="s">
        <v>16</v>
      </c>
      <c r="B48" s="36" t="s">
        <v>84</v>
      </c>
      <c r="C48" s="2" t="str">
        <f t="shared" si="30"/>
        <v>SRSXT15055</v>
      </c>
      <c r="D48" s="36" t="s">
        <v>85</v>
      </c>
      <c r="E48" s="36" t="s">
        <v>77</v>
      </c>
      <c r="F48" s="35"/>
      <c r="G48" s="27">
        <v>0</v>
      </c>
      <c r="H48" s="27">
        <v>0</v>
      </c>
      <c r="I48" s="27">
        <v>0</v>
      </c>
      <c r="J48" s="27">
        <v>0</v>
      </c>
      <c r="K48" s="27">
        <v>0</v>
      </c>
      <c r="L48" s="27">
        <v>0</v>
      </c>
      <c r="M48" s="28">
        <v>0</v>
      </c>
      <c r="N48" s="28">
        <v>0</v>
      </c>
      <c r="O48" s="28">
        <v>0</v>
      </c>
      <c r="P48" s="28">
        <v>0</v>
      </c>
      <c r="Q48" s="28">
        <v>0</v>
      </c>
      <c r="R48" s="28">
        <v>0</v>
      </c>
      <c r="S48" s="29">
        <f t="shared" si="32"/>
        <v>0</v>
      </c>
      <c r="T48" s="35"/>
      <c r="U48" s="26">
        <v>1343.6805291966657</v>
      </c>
      <c r="V48" s="26">
        <v>3161.2302399035848</v>
      </c>
      <c r="W48" s="26">
        <v>2864.2540618065882</v>
      </c>
      <c r="X48" s="26">
        <v>5682.395293300222</v>
      </c>
      <c r="Y48" s="26">
        <v>7664.9587959514665</v>
      </c>
      <c r="Z48" s="26">
        <v>6247.4846934793859</v>
      </c>
      <c r="AA48" s="26">
        <v>5676.6933444275419</v>
      </c>
      <c r="AB48" s="26">
        <v>5367.0670992245141</v>
      </c>
      <c r="AC48" s="26">
        <v>3546.9899158312469</v>
      </c>
      <c r="AD48" s="26">
        <v>3582.4132424119612</v>
      </c>
      <c r="AE48" s="26">
        <v>1793.2048179705714</v>
      </c>
      <c r="AF48" s="26">
        <v>1284.4506626957016</v>
      </c>
      <c r="AG48" s="30">
        <f t="shared" si="33"/>
        <v>48214.822696199451</v>
      </c>
      <c r="AI48" s="31">
        <f t="shared" si="34"/>
        <v>-48214.822696199451</v>
      </c>
      <c r="AJ48" s="32" t="str">
        <f t="shared" si="31"/>
        <v/>
      </c>
    </row>
    <row r="49" spans="1:49" outlineLevel="1" x14ac:dyDescent="0.2">
      <c r="A49" s="2" t="s">
        <v>16</v>
      </c>
      <c r="B49" s="36" t="s">
        <v>86</v>
      </c>
      <c r="C49" s="2" t="str">
        <f t="shared" si="30"/>
        <v>SRSXT15060</v>
      </c>
      <c r="D49" s="36" t="s">
        <v>87</v>
      </c>
      <c r="E49" s="36" t="s">
        <v>77</v>
      </c>
      <c r="F49" s="35"/>
      <c r="G49" s="27">
        <v>0</v>
      </c>
      <c r="H49" s="27">
        <v>0</v>
      </c>
      <c r="I49" s="27">
        <v>0</v>
      </c>
      <c r="J49" s="27">
        <v>0</v>
      </c>
      <c r="K49" s="27">
        <v>0</v>
      </c>
      <c r="L49" s="27">
        <v>0</v>
      </c>
      <c r="M49" s="28">
        <v>0</v>
      </c>
      <c r="N49" s="28">
        <v>0</v>
      </c>
      <c r="O49" s="28">
        <v>0</v>
      </c>
      <c r="P49" s="28">
        <v>0</v>
      </c>
      <c r="Q49" s="28">
        <v>0</v>
      </c>
      <c r="R49" s="28">
        <v>0</v>
      </c>
      <c r="S49" s="29">
        <f t="shared" si="32"/>
        <v>0</v>
      </c>
      <c r="T49" s="35"/>
      <c r="U49" s="26">
        <v>1738.3070243532425</v>
      </c>
      <c r="V49" s="26">
        <v>1738.3070243532425</v>
      </c>
      <c r="W49" s="26">
        <v>1738.3070243532425</v>
      </c>
      <c r="X49" s="26">
        <v>1738.3070243532425</v>
      </c>
      <c r="Y49" s="26">
        <v>1738.3070243532425</v>
      </c>
      <c r="Z49" s="26">
        <v>1738.3070243532425</v>
      </c>
      <c r="AA49" s="26">
        <v>1738.3070243532425</v>
      </c>
      <c r="AB49" s="26">
        <v>1738.3070243532425</v>
      </c>
      <c r="AC49" s="26">
        <v>1738.3070243532425</v>
      </c>
      <c r="AD49" s="26">
        <v>1738.3070243532425</v>
      </c>
      <c r="AE49" s="26">
        <v>1738.3070243532425</v>
      </c>
      <c r="AF49" s="26">
        <v>1738.3070243532425</v>
      </c>
      <c r="AG49" s="30">
        <f t="shared" si="33"/>
        <v>20859.684292238908</v>
      </c>
      <c r="AI49" s="31">
        <f t="shared" si="34"/>
        <v>-20859.684292238908</v>
      </c>
      <c r="AJ49" s="32" t="str">
        <f t="shared" si="31"/>
        <v/>
      </c>
    </row>
    <row r="50" spans="1:49" outlineLevel="1" x14ac:dyDescent="0.2">
      <c r="A50" s="2" t="s">
        <v>16</v>
      </c>
      <c r="B50" s="36" t="s">
        <v>88</v>
      </c>
      <c r="C50" s="2" t="str">
        <f t="shared" si="30"/>
        <v>SRSXT15070</v>
      </c>
      <c r="D50" s="36" t="s">
        <v>89</v>
      </c>
      <c r="E50" s="36" t="s">
        <v>77</v>
      </c>
      <c r="F50" s="35"/>
      <c r="G50" s="27">
        <v>0</v>
      </c>
      <c r="H50" s="27">
        <v>0</v>
      </c>
      <c r="I50" s="27">
        <v>0</v>
      </c>
      <c r="J50" s="27">
        <v>0</v>
      </c>
      <c r="K50" s="27">
        <v>0</v>
      </c>
      <c r="L50" s="27">
        <v>0</v>
      </c>
      <c r="M50" s="28"/>
      <c r="N50" s="28"/>
      <c r="O50" s="28"/>
      <c r="P50" s="28"/>
      <c r="Q50" s="28"/>
      <c r="R50" s="28"/>
      <c r="S50" s="29">
        <f>SUM(G50:R50)</f>
        <v>0</v>
      </c>
      <c r="T50" s="59"/>
      <c r="U50" s="26">
        <v>0</v>
      </c>
      <c r="V50" s="26">
        <v>0</v>
      </c>
      <c r="W50" s="26">
        <v>0</v>
      </c>
      <c r="X50" s="26">
        <v>0</v>
      </c>
      <c r="Y50" s="26">
        <v>0</v>
      </c>
      <c r="Z50" s="26">
        <v>0</v>
      </c>
      <c r="AA50" s="26">
        <v>0</v>
      </c>
      <c r="AB50" s="26">
        <v>0</v>
      </c>
      <c r="AC50" s="26">
        <v>0</v>
      </c>
      <c r="AD50" s="26">
        <v>0</v>
      </c>
      <c r="AE50" s="26">
        <v>0</v>
      </c>
      <c r="AF50" s="26">
        <v>0</v>
      </c>
      <c r="AG50" s="30">
        <f t="shared" si="33"/>
        <v>0</v>
      </c>
      <c r="AI50" s="31">
        <f t="shared" si="34"/>
        <v>0</v>
      </c>
      <c r="AJ50" s="32" t="str">
        <f t="shared" si="31"/>
        <v/>
      </c>
    </row>
    <row r="51" spans="1:49" outlineLevel="1" x14ac:dyDescent="0.2">
      <c r="A51" s="2" t="s">
        <v>16</v>
      </c>
      <c r="B51" s="36" t="s">
        <v>90</v>
      </c>
      <c r="C51" s="2" t="str">
        <f t="shared" si="30"/>
        <v>SRSXT15025</v>
      </c>
      <c r="D51" s="36" t="s">
        <v>91</v>
      </c>
      <c r="E51" s="36" t="s">
        <v>77</v>
      </c>
      <c r="F51" s="35"/>
      <c r="G51" s="27">
        <v>-198.92000000000002</v>
      </c>
      <c r="H51" s="27">
        <v>1105.29</v>
      </c>
      <c r="I51" s="27">
        <v>788.08</v>
      </c>
      <c r="J51" s="27">
        <v>621.77</v>
      </c>
      <c r="K51" s="27">
        <v>208.62</v>
      </c>
      <c r="L51" s="27">
        <v>70.31</v>
      </c>
      <c r="M51" s="28">
        <v>0</v>
      </c>
      <c r="N51" s="28">
        <v>0</v>
      </c>
      <c r="O51" s="28">
        <v>0</v>
      </c>
      <c r="P51" s="28">
        <v>0</v>
      </c>
      <c r="Q51" s="28">
        <v>0</v>
      </c>
      <c r="R51" s="28">
        <v>0</v>
      </c>
      <c r="S51" s="29">
        <f t="shared" si="32"/>
        <v>2595.1499999999996</v>
      </c>
      <c r="T51" s="35"/>
      <c r="U51" s="26">
        <v>0</v>
      </c>
      <c r="V51" s="26">
        <v>0</v>
      </c>
      <c r="W51" s="26">
        <v>0</v>
      </c>
      <c r="X51" s="26">
        <v>0</v>
      </c>
      <c r="Y51" s="26">
        <v>0</v>
      </c>
      <c r="Z51" s="26">
        <v>0</v>
      </c>
      <c r="AA51" s="26">
        <v>0</v>
      </c>
      <c r="AB51" s="26">
        <v>0</v>
      </c>
      <c r="AC51" s="26">
        <v>0</v>
      </c>
      <c r="AD51" s="26">
        <v>0</v>
      </c>
      <c r="AE51" s="26">
        <v>0</v>
      </c>
      <c r="AF51" s="26">
        <v>0</v>
      </c>
      <c r="AG51" s="39">
        <f t="shared" si="33"/>
        <v>0</v>
      </c>
      <c r="AI51" s="51">
        <f t="shared" si="34"/>
        <v>2595.1499999999996</v>
      </c>
      <c r="AJ51" s="52">
        <f t="shared" si="31"/>
        <v>1</v>
      </c>
    </row>
    <row r="52" spans="1:49" x14ac:dyDescent="0.2">
      <c r="B52" s="4"/>
      <c r="D52" s="4"/>
      <c r="E52" s="4" t="s">
        <v>77</v>
      </c>
      <c r="F52" s="35"/>
      <c r="G52" s="53">
        <f t="shared" ref="G52:R52" si="35">SUBTOTAL(9,G44:G51)</f>
        <v>27153.370000000003</v>
      </c>
      <c r="H52" s="53">
        <f t="shared" si="35"/>
        <v>24925.31</v>
      </c>
      <c r="I52" s="53">
        <f t="shared" si="35"/>
        <v>33867.03</v>
      </c>
      <c r="J52" s="53">
        <f t="shared" si="35"/>
        <v>29977.72</v>
      </c>
      <c r="K52" s="53">
        <f t="shared" si="35"/>
        <v>28911.63</v>
      </c>
      <c r="L52" s="53">
        <f t="shared" si="35"/>
        <v>19399.030000000002</v>
      </c>
      <c r="M52" s="54">
        <f t="shared" si="35"/>
        <v>42205.964575681108</v>
      </c>
      <c r="N52" s="54">
        <f t="shared" si="35"/>
        <v>30200.574575681108</v>
      </c>
      <c r="O52" s="54">
        <f t="shared" si="35"/>
        <v>30200.574575681108</v>
      </c>
      <c r="P52" s="54">
        <f t="shared" si="35"/>
        <v>30200.574575681108</v>
      </c>
      <c r="Q52" s="54">
        <f t="shared" si="35"/>
        <v>30200.574575681108</v>
      </c>
      <c r="R52" s="54">
        <f t="shared" si="35"/>
        <v>14179.194575681107</v>
      </c>
      <c r="S52" s="55">
        <f>SUM(G52:R52)</f>
        <v>341421.54745408671</v>
      </c>
      <c r="T52" s="60"/>
      <c r="U52" s="56">
        <f t="shared" ref="U52:AF52" si="36">SUBTOTAL(9,U44:U51)</f>
        <v>19451.194686006802</v>
      </c>
      <c r="V52" s="56">
        <f t="shared" si="36"/>
        <v>20903.003152413508</v>
      </c>
      <c r="W52" s="56">
        <f t="shared" si="36"/>
        <v>21118.583996101246</v>
      </c>
      <c r="X52" s="56">
        <f t="shared" si="36"/>
        <v>23912.705867066103</v>
      </c>
      <c r="Y52" s="56">
        <f t="shared" si="36"/>
        <v>25945.330972626514</v>
      </c>
      <c r="Z52" s="56">
        <f t="shared" si="36"/>
        <v>23886.458307762681</v>
      </c>
      <c r="AA52" s="56">
        <f t="shared" si="36"/>
        <v>23726.804779339749</v>
      </c>
      <c r="AB52" s="56">
        <f t="shared" si="36"/>
        <v>24022.699041744119</v>
      </c>
      <c r="AC52" s="56">
        <f t="shared" si="36"/>
        <v>21453.961153281773</v>
      </c>
      <c r="AD52" s="56">
        <f t="shared" si="36"/>
        <v>21651.379563630617</v>
      </c>
      <c r="AE52" s="56">
        <f t="shared" si="36"/>
        <v>20465.934447480213</v>
      </c>
      <c r="AF52" s="56">
        <f t="shared" si="36"/>
        <v>19342.726759413203</v>
      </c>
      <c r="AG52" s="30">
        <f>SUM(U52:AF52)</f>
        <v>265880.78272686654</v>
      </c>
      <c r="AI52" s="31">
        <f>-AG52+S52</f>
        <v>75540.764727220172</v>
      </c>
      <c r="AJ52" s="32">
        <f t="shared" si="31"/>
        <v>0.22125365341031575</v>
      </c>
    </row>
    <row r="53" spans="1:49" x14ac:dyDescent="0.2">
      <c r="B53" s="4"/>
      <c r="D53" s="4"/>
      <c r="E53" s="4"/>
      <c r="F53" s="35"/>
      <c r="G53" s="33"/>
      <c r="H53" s="33"/>
      <c r="I53" s="33"/>
      <c r="J53" s="33"/>
      <c r="K53" s="33"/>
      <c r="L53" s="33"/>
      <c r="M53" s="34"/>
      <c r="N53" s="34"/>
      <c r="O53" s="34"/>
      <c r="P53" s="34"/>
      <c r="Q53" s="34"/>
      <c r="R53" s="34"/>
      <c r="S53" s="29"/>
      <c r="T53" s="35"/>
      <c r="U53" s="35"/>
      <c r="V53" s="35"/>
      <c r="W53" s="35"/>
      <c r="X53" s="35"/>
      <c r="Y53" s="35"/>
      <c r="Z53" s="35"/>
      <c r="AA53" s="35"/>
      <c r="AB53" s="35"/>
      <c r="AC53" s="35"/>
      <c r="AD53" s="35"/>
      <c r="AE53" s="35"/>
      <c r="AF53" s="35"/>
      <c r="AG53" s="30"/>
      <c r="AI53" s="48"/>
      <c r="AJ53" s="49"/>
    </row>
    <row r="54" spans="1:49" x14ac:dyDescent="0.2">
      <c r="B54" s="4"/>
      <c r="D54" s="4"/>
      <c r="E54" s="4"/>
      <c r="F54" s="35"/>
      <c r="G54" s="33"/>
      <c r="H54" s="33"/>
      <c r="I54" s="33"/>
      <c r="J54" s="33"/>
      <c r="K54" s="33"/>
      <c r="L54" s="33"/>
      <c r="M54" s="34"/>
      <c r="N54" s="34"/>
      <c r="O54" s="34"/>
      <c r="P54" s="34"/>
      <c r="Q54" s="34"/>
      <c r="R54" s="34"/>
      <c r="S54" s="29"/>
      <c r="T54" s="35"/>
      <c r="U54" s="35"/>
      <c r="V54" s="35"/>
      <c r="W54" s="35"/>
      <c r="X54" s="35"/>
      <c r="Y54" s="35"/>
      <c r="Z54" s="35"/>
      <c r="AA54" s="35"/>
      <c r="AB54" s="35"/>
      <c r="AC54" s="35"/>
      <c r="AD54" s="35"/>
      <c r="AE54" s="35"/>
      <c r="AF54" s="35"/>
      <c r="AG54" s="30"/>
      <c r="AI54" s="48"/>
      <c r="AJ54" s="49"/>
    </row>
    <row r="55" spans="1:49" outlineLevel="1" x14ac:dyDescent="0.2">
      <c r="A55" s="2" t="s">
        <v>16</v>
      </c>
      <c r="B55" s="2" t="s">
        <v>92</v>
      </c>
      <c r="C55" s="2" t="str">
        <f t="shared" ref="C55:C60" si="37">A55&amp;B55</f>
        <v>SRSXT15010</v>
      </c>
      <c r="D55" s="2" t="s">
        <v>93</v>
      </c>
      <c r="E55" s="2" t="s">
        <v>94</v>
      </c>
      <c r="F55" s="26"/>
      <c r="G55" s="27">
        <v>3385</v>
      </c>
      <c r="H55" s="27">
        <v>5363.9000000000005</v>
      </c>
      <c r="I55" s="27">
        <v>10046.34</v>
      </c>
      <c r="J55" s="27">
        <v>8819.18</v>
      </c>
      <c r="K55" s="27">
        <v>6649.47</v>
      </c>
      <c r="L55" s="27">
        <v>5041.45</v>
      </c>
      <c r="M55" s="28">
        <f t="shared" ref="M55:R55" si="38">5500+575</f>
        <v>6075</v>
      </c>
      <c r="N55" s="28">
        <f t="shared" si="38"/>
        <v>6075</v>
      </c>
      <c r="O55" s="28">
        <f t="shared" si="38"/>
        <v>6075</v>
      </c>
      <c r="P55" s="28">
        <f t="shared" si="38"/>
        <v>6075</v>
      </c>
      <c r="Q55" s="28">
        <f t="shared" si="38"/>
        <v>6075</v>
      </c>
      <c r="R55" s="28">
        <f t="shared" si="38"/>
        <v>6075</v>
      </c>
      <c r="S55" s="29">
        <f t="shared" ref="S55:S60" si="39">SUM(G55:R55)</f>
        <v>75755.34</v>
      </c>
      <c r="T55" s="26"/>
      <c r="U55" s="26">
        <v>3587.8644970874998</v>
      </c>
      <c r="V55" s="26">
        <v>5685.3608200672516</v>
      </c>
      <c r="W55" s="26">
        <v>10648.421451010352</v>
      </c>
      <c r="X55" s="26">
        <v>9347.7172275994508</v>
      </c>
      <c r="Y55" s="26">
        <v>7047.9755797484249</v>
      </c>
      <c r="Z55" s="26">
        <v>5343.5862537198755</v>
      </c>
      <c r="AA55" s="26">
        <v>6439.0773470624999</v>
      </c>
      <c r="AB55" s="26">
        <v>6439.0773470624999</v>
      </c>
      <c r="AC55" s="26">
        <v>6439.0773470624999</v>
      </c>
      <c r="AD55" s="26">
        <v>6439.0773470624999</v>
      </c>
      <c r="AE55" s="26">
        <v>6439.0773470624999</v>
      </c>
      <c r="AF55" s="26">
        <v>6439.0773470624999</v>
      </c>
      <c r="AG55" s="30">
        <f t="shared" ref="AG55:AG60" si="40">SUM(U55:AF55)</f>
        <v>80295.389911607854</v>
      </c>
      <c r="AI55" s="31">
        <f t="shared" ref="AI55:AI60" si="41">-AG55+S55</f>
        <v>-4540.0499116078572</v>
      </c>
      <c r="AJ55" s="32">
        <f t="shared" ref="AJ55:AJ61" si="42">IF(ISERROR(AI55/S55),"",AI55/S55)</f>
        <v>-5.9930427500000098E-2</v>
      </c>
    </row>
    <row r="56" spans="1:49" outlineLevel="1" x14ac:dyDescent="0.2">
      <c r="A56" s="2" t="s">
        <v>16</v>
      </c>
      <c r="B56" s="2" t="s">
        <v>95</v>
      </c>
      <c r="C56" s="2" t="str">
        <f t="shared" si="37"/>
        <v>SRSXT15019</v>
      </c>
      <c r="D56" s="2" t="s">
        <v>96</v>
      </c>
      <c r="E56" s="2" t="s">
        <v>94</v>
      </c>
      <c r="F56" s="26"/>
      <c r="G56" s="27">
        <v>0</v>
      </c>
      <c r="H56" s="27">
        <v>3159.2400000000002</v>
      </c>
      <c r="I56" s="27">
        <v>627.22</v>
      </c>
      <c r="J56" s="27">
        <v>2427.0299999999997</v>
      </c>
      <c r="K56" s="27">
        <v>1711.64</v>
      </c>
      <c r="L56" s="27">
        <v>0</v>
      </c>
      <c r="M56" s="28">
        <v>1500</v>
      </c>
      <c r="N56" s="28">
        <v>1500</v>
      </c>
      <c r="O56" s="28">
        <v>1500</v>
      </c>
      <c r="P56" s="28">
        <v>1500</v>
      </c>
      <c r="Q56" s="28">
        <v>1500</v>
      </c>
      <c r="R56" s="28">
        <v>1500</v>
      </c>
      <c r="S56" s="29">
        <f t="shared" si="39"/>
        <v>16925.13</v>
      </c>
      <c r="T56" s="26"/>
      <c r="U56" s="26">
        <v>0</v>
      </c>
      <c r="V56" s="26">
        <v>3267.4439700000003</v>
      </c>
      <c r="W56" s="26">
        <v>648.70228499999996</v>
      </c>
      <c r="X56" s="26">
        <v>2510.1557775000001</v>
      </c>
      <c r="Y56" s="26">
        <v>1770.2636700000003</v>
      </c>
      <c r="Z56" s="26">
        <v>0</v>
      </c>
      <c r="AA56" s="26">
        <v>1551.375</v>
      </c>
      <c r="AB56" s="26">
        <v>1551.375</v>
      </c>
      <c r="AC56" s="26">
        <v>1551.375</v>
      </c>
      <c r="AD56" s="26">
        <v>1551.375</v>
      </c>
      <c r="AE56" s="26">
        <v>1551.375</v>
      </c>
      <c r="AF56" s="26">
        <v>1551.375</v>
      </c>
      <c r="AG56" s="30">
        <f t="shared" si="40"/>
        <v>17504.8157025</v>
      </c>
      <c r="AI56" s="31">
        <f t="shared" si="41"/>
        <v>-579.68570249999902</v>
      </c>
      <c r="AJ56" s="32">
        <f t="shared" si="42"/>
        <v>-3.424999999999994E-2</v>
      </c>
      <c r="AL56" s="26"/>
      <c r="AM56" s="26"/>
      <c r="AN56" s="26"/>
      <c r="AO56" s="26"/>
      <c r="AP56" s="26"/>
      <c r="AQ56" s="26"/>
      <c r="AR56" s="26"/>
      <c r="AS56" s="26"/>
      <c r="AT56" s="26"/>
      <c r="AU56" s="26"/>
      <c r="AV56" s="26"/>
      <c r="AW56" s="26"/>
    </row>
    <row r="57" spans="1:49" outlineLevel="1" x14ac:dyDescent="0.2">
      <c r="A57" s="2" t="s">
        <v>16</v>
      </c>
      <c r="B57" s="2" t="s">
        <v>97</v>
      </c>
      <c r="C57" s="2" t="str">
        <f t="shared" si="37"/>
        <v>SRSXT15015</v>
      </c>
      <c r="D57" s="2" t="s">
        <v>4</v>
      </c>
      <c r="E57" s="2" t="s">
        <v>94</v>
      </c>
      <c r="F57" s="26"/>
      <c r="G57" s="27">
        <v>4098.75</v>
      </c>
      <c r="H57" s="27">
        <v>4197.6499999999996</v>
      </c>
      <c r="I57" s="27">
        <v>4197.6499999999996</v>
      </c>
      <c r="J57" s="27">
        <v>4197.6499999999996</v>
      </c>
      <c r="K57" s="27">
        <v>4197.6499999999996</v>
      </c>
      <c r="L57" s="27">
        <v>4197.6499999999996</v>
      </c>
      <c r="M57" s="28">
        <v>4197.649927700063</v>
      </c>
      <c r="N57" s="28">
        <v>4197.649927700063</v>
      </c>
      <c r="O57" s="28">
        <v>4197.649927700063</v>
      </c>
      <c r="P57" s="28">
        <v>4197.649927700063</v>
      </c>
      <c r="Q57" s="28">
        <v>4197.649927700063</v>
      </c>
      <c r="R57" s="28">
        <v>4197.649927700063</v>
      </c>
      <c r="S57" s="29">
        <f t="shared" si="39"/>
        <v>50272.899566200373</v>
      </c>
      <c r="T57" s="26"/>
      <c r="U57" s="26">
        <v>5779.1725000000006</v>
      </c>
      <c r="V57" s="26">
        <v>5779.1725000000006</v>
      </c>
      <c r="W57" s="26">
        <v>5779.1725000000006</v>
      </c>
      <c r="X57" s="26">
        <v>5779.1725000000006</v>
      </c>
      <c r="Y57" s="26">
        <v>5779.1725000000006</v>
      </c>
      <c r="Z57" s="26">
        <v>5779.1725000000006</v>
      </c>
      <c r="AA57" s="26">
        <v>5779.1725000000006</v>
      </c>
      <c r="AB57" s="26">
        <v>5779.1725000000006</v>
      </c>
      <c r="AC57" s="26">
        <v>5779.1725000000006</v>
      </c>
      <c r="AD57" s="26">
        <v>5779.1725000000006</v>
      </c>
      <c r="AE57" s="26">
        <v>5779.1725000000006</v>
      </c>
      <c r="AF57" s="26">
        <v>5779.1725000000006</v>
      </c>
      <c r="AG57" s="30">
        <f t="shared" si="40"/>
        <v>69350.070000000007</v>
      </c>
      <c r="AI57" s="31">
        <f t="shared" si="41"/>
        <v>-19077.170433799634</v>
      </c>
      <c r="AJ57" s="32">
        <f t="shared" si="42"/>
        <v>-0.37947225241461219</v>
      </c>
    </row>
    <row r="58" spans="1:49" outlineLevel="1" x14ac:dyDescent="0.2">
      <c r="A58" s="2" t="s">
        <v>16</v>
      </c>
      <c r="B58" s="2" t="s">
        <v>98</v>
      </c>
      <c r="C58" s="2" t="str">
        <f t="shared" si="37"/>
        <v>SRSXT15020</v>
      </c>
      <c r="D58" s="2" t="s">
        <v>99</v>
      </c>
      <c r="E58" s="2" t="s">
        <v>94</v>
      </c>
      <c r="F58" s="26"/>
      <c r="G58" s="27">
        <v>333.33</v>
      </c>
      <c r="H58" s="27">
        <v>321.04000000000002</v>
      </c>
      <c r="I58" s="27">
        <v>321.04000000000002</v>
      </c>
      <c r="J58" s="27">
        <v>321.04000000000002</v>
      </c>
      <c r="K58" s="27">
        <v>321.04000000000002</v>
      </c>
      <c r="L58" s="27">
        <v>321.04000000000002</v>
      </c>
      <c r="M58" s="28">
        <v>321.04000000000002</v>
      </c>
      <c r="N58" s="28">
        <v>321.04000000000002</v>
      </c>
      <c r="O58" s="28">
        <v>321.04000000000002</v>
      </c>
      <c r="P58" s="28">
        <v>321.04000000000002</v>
      </c>
      <c r="Q58" s="28">
        <v>321.04000000000002</v>
      </c>
      <c r="R58" s="28">
        <v>321.04000000000002</v>
      </c>
      <c r="S58" s="29">
        <f t="shared" si="39"/>
        <v>3864.77</v>
      </c>
      <c r="T58" s="26"/>
      <c r="U58" s="26">
        <v>0</v>
      </c>
      <c r="V58" s="26">
        <v>0</v>
      </c>
      <c r="W58" s="26">
        <v>0</v>
      </c>
      <c r="X58" s="26">
        <v>0</v>
      </c>
      <c r="Y58" s="26">
        <v>0</v>
      </c>
      <c r="Z58" s="26">
        <v>0</v>
      </c>
      <c r="AA58" s="26">
        <v>0</v>
      </c>
      <c r="AB58" s="26">
        <v>0</v>
      </c>
      <c r="AC58" s="26">
        <v>0</v>
      </c>
      <c r="AD58" s="26">
        <v>0</v>
      </c>
      <c r="AE58" s="26">
        <v>0</v>
      </c>
      <c r="AF58" s="26">
        <v>0</v>
      </c>
      <c r="AG58" s="30">
        <f t="shared" si="40"/>
        <v>0</v>
      </c>
      <c r="AI58" s="31">
        <f t="shared" si="41"/>
        <v>3864.77</v>
      </c>
      <c r="AJ58" s="32">
        <f t="shared" si="42"/>
        <v>1</v>
      </c>
    </row>
    <row r="59" spans="1:49" outlineLevel="1" x14ac:dyDescent="0.2">
      <c r="A59" s="2" t="s">
        <v>16</v>
      </c>
      <c r="B59" s="2" t="s">
        <v>100</v>
      </c>
      <c r="C59" s="2" t="str">
        <f t="shared" si="37"/>
        <v>SRSXT15030</v>
      </c>
      <c r="D59" s="2" t="s">
        <v>101</v>
      </c>
      <c r="E59" s="2" t="s">
        <v>94</v>
      </c>
      <c r="F59" s="26"/>
      <c r="G59" s="27">
        <v>708.33</v>
      </c>
      <c r="H59" s="27">
        <v>682.21</v>
      </c>
      <c r="I59" s="27">
        <v>682.21</v>
      </c>
      <c r="J59" s="27">
        <v>682.21</v>
      </c>
      <c r="K59" s="27">
        <v>682.21</v>
      </c>
      <c r="L59" s="27">
        <v>880.25</v>
      </c>
      <c r="M59" s="28">
        <v>682.20579977855323</v>
      </c>
      <c r="N59" s="28">
        <v>682.20579977855323</v>
      </c>
      <c r="O59" s="28">
        <v>682.20579977855323</v>
      </c>
      <c r="P59" s="28">
        <v>682.20579977855323</v>
      </c>
      <c r="Q59" s="28">
        <v>682.20579977855323</v>
      </c>
      <c r="R59" s="28">
        <v>682.20579977855323</v>
      </c>
      <c r="S59" s="29">
        <f t="shared" si="39"/>
        <v>8410.6547986713194</v>
      </c>
      <c r="T59" s="26"/>
      <c r="U59" s="26">
        <v>0</v>
      </c>
      <c r="V59" s="26">
        <v>0</v>
      </c>
      <c r="W59" s="26">
        <v>0</v>
      </c>
      <c r="X59" s="26">
        <v>0</v>
      </c>
      <c r="Y59" s="26">
        <v>0</v>
      </c>
      <c r="Z59" s="26">
        <v>0</v>
      </c>
      <c r="AA59" s="26">
        <v>0</v>
      </c>
      <c r="AB59" s="26">
        <v>0</v>
      </c>
      <c r="AC59" s="26">
        <v>0</v>
      </c>
      <c r="AD59" s="26">
        <v>0</v>
      </c>
      <c r="AE59" s="26">
        <v>0</v>
      </c>
      <c r="AF59" s="26">
        <v>0</v>
      </c>
      <c r="AG59" s="30">
        <f t="shared" si="40"/>
        <v>0</v>
      </c>
      <c r="AI59" s="31">
        <f t="shared" si="41"/>
        <v>8410.6547986713194</v>
      </c>
      <c r="AJ59" s="32">
        <f t="shared" si="42"/>
        <v>1</v>
      </c>
    </row>
    <row r="60" spans="1:49" outlineLevel="1" x14ac:dyDescent="0.2">
      <c r="A60" s="2" t="s">
        <v>16</v>
      </c>
      <c r="B60" s="2" t="s">
        <v>102</v>
      </c>
      <c r="C60" s="2" t="str">
        <f t="shared" si="37"/>
        <v>SRSXT15040</v>
      </c>
      <c r="D60" s="2" t="s">
        <v>103</v>
      </c>
      <c r="E60" s="2" t="s">
        <v>94</v>
      </c>
      <c r="F60" s="26"/>
      <c r="G60" s="27">
        <v>25</v>
      </c>
      <c r="H60" s="27">
        <v>18.75</v>
      </c>
      <c r="I60" s="27">
        <v>18.75</v>
      </c>
      <c r="J60" s="27">
        <v>18.75</v>
      </c>
      <c r="K60" s="27">
        <v>18.75</v>
      </c>
      <c r="L60" s="27">
        <v>75</v>
      </c>
      <c r="M60" s="28">
        <v>31.249949999999998</v>
      </c>
      <c r="N60" s="28">
        <v>31.249949999999998</v>
      </c>
      <c r="O60" s="28">
        <v>31.249949999999998</v>
      </c>
      <c r="P60" s="28">
        <v>31.249949999999998</v>
      </c>
      <c r="Q60" s="28">
        <v>31.249949999999998</v>
      </c>
      <c r="R60" s="28">
        <v>31.249949999999998</v>
      </c>
      <c r="S60" s="29">
        <f t="shared" si="39"/>
        <v>362.49970000000008</v>
      </c>
      <c r="T60" s="26"/>
      <c r="U60" s="26">
        <v>298</v>
      </c>
      <c r="V60" s="26">
        <v>298</v>
      </c>
      <c r="W60" s="26">
        <v>298</v>
      </c>
      <c r="X60" s="26">
        <v>298</v>
      </c>
      <c r="Y60" s="26">
        <v>298</v>
      </c>
      <c r="Z60" s="26">
        <v>298</v>
      </c>
      <c r="AA60" s="26">
        <v>298</v>
      </c>
      <c r="AB60" s="26">
        <v>298</v>
      </c>
      <c r="AC60" s="26">
        <v>298</v>
      </c>
      <c r="AD60" s="26">
        <v>298</v>
      </c>
      <c r="AE60" s="26">
        <v>298</v>
      </c>
      <c r="AF60" s="26">
        <v>298</v>
      </c>
      <c r="AG60" s="39">
        <f t="shared" si="40"/>
        <v>3576</v>
      </c>
      <c r="AI60" s="51">
        <f t="shared" si="41"/>
        <v>-3213.5002999999997</v>
      </c>
      <c r="AJ60" s="52">
        <f t="shared" si="42"/>
        <v>-8.8648357502088935</v>
      </c>
    </row>
    <row r="61" spans="1:49" x14ac:dyDescent="0.2">
      <c r="E61" s="4" t="s">
        <v>94</v>
      </c>
      <c r="F61" s="35"/>
      <c r="G61" s="53">
        <f t="shared" ref="G61:R61" si="43">SUBTOTAL(9,G55:G60)</f>
        <v>8550.41</v>
      </c>
      <c r="H61" s="53">
        <f t="shared" si="43"/>
        <v>13742.79</v>
      </c>
      <c r="I61" s="53">
        <f t="shared" si="43"/>
        <v>15893.21</v>
      </c>
      <c r="J61" s="53">
        <f t="shared" si="43"/>
        <v>16465.86</v>
      </c>
      <c r="K61" s="53">
        <f t="shared" si="43"/>
        <v>13580.760000000002</v>
      </c>
      <c r="L61" s="53">
        <f t="shared" si="43"/>
        <v>10515.39</v>
      </c>
      <c r="M61" s="54">
        <f t="shared" si="43"/>
        <v>12807.145677478615</v>
      </c>
      <c r="N61" s="54">
        <f t="shared" si="43"/>
        <v>12807.145677478615</v>
      </c>
      <c r="O61" s="54">
        <f t="shared" si="43"/>
        <v>12807.145677478615</v>
      </c>
      <c r="P61" s="54">
        <f t="shared" si="43"/>
        <v>12807.145677478615</v>
      </c>
      <c r="Q61" s="54">
        <f t="shared" si="43"/>
        <v>12807.145677478615</v>
      </c>
      <c r="R61" s="54">
        <f t="shared" si="43"/>
        <v>12807.145677478615</v>
      </c>
      <c r="S61" s="55">
        <f>SUM(G61:R61)</f>
        <v>155591.2940648717</v>
      </c>
      <c r="T61" s="26"/>
      <c r="U61" s="56">
        <f t="shared" ref="U61:AF61" si="44">SUBTOTAL(9,U55:U60)</f>
        <v>9665.0369970874999</v>
      </c>
      <c r="V61" s="56">
        <f t="shared" si="44"/>
        <v>15029.977290067252</v>
      </c>
      <c r="W61" s="56">
        <f t="shared" si="44"/>
        <v>17374.296236010352</v>
      </c>
      <c r="X61" s="56">
        <f t="shared" si="44"/>
        <v>17935.04550509945</v>
      </c>
      <c r="Y61" s="56">
        <f t="shared" si="44"/>
        <v>14895.411749748426</v>
      </c>
      <c r="Z61" s="56">
        <f t="shared" si="44"/>
        <v>11420.758753719876</v>
      </c>
      <c r="AA61" s="56">
        <f t="shared" si="44"/>
        <v>14067.6248470625</v>
      </c>
      <c r="AB61" s="56">
        <f t="shared" si="44"/>
        <v>14067.6248470625</v>
      </c>
      <c r="AC61" s="56">
        <f t="shared" si="44"/>
        <v>14067.6248470625</v>
      </c>
      <c r="AD61" s="56">
        <f t="shared" si="44"/>
        <v>14067.6248470625</v>
      </c>
      <c r="AE61" s="56">
        <f t="shared" si="44"/>
        <v>14067.6248470625</v>
      </c>
      <c r="AF61" s="56">
        <f t="shared" si="44"/>
        <v>14067.6248470625</v>
      </c>
      <c r="AG61" s="78">
        <f>SUM(U61:AF61)</f>
        <v>170726.27561410784</v>
      </c>
      <c r="AI61" s="31">
        <f>-AG61+S61</f>
        <v>-15134.981549236138</v>
      </c>
      <c r="AJ61" s="32">
        <f t="shared" si="42"/>
        <v>-9.7273961504078826E-2</v>
      </c>
    </row>
    <row r="62" spans="1:49" x14ac:dyDescent="0.2">
      <c r="F62" s="26"/>
      <c r="G62" s="27"/>
      <c r="H62" s="27"/>
      <c r="I62" s="27"/>
      <c r="J62" s="27"/>
      <c r="K62" s="27"/>
      <c r="L62" s="27"/>
      <c r="M62" s="28"/>
      <c r="N62" s="28"/>
      <c r="O62" s="28"/>
      <c r="P62" s="28"/>
      <c r="Q62" s="28"/>
      <c r="R62" s="28"/>
      <c r="S62" s="29"/>
      <c r="T62" s="26"/>
      <c r="U62" s="26"/>
      <c r="V62" s="26"/>
      <c r="W62" s="26"/>
      <c r="X62" s="26"/>
      <c r="Y62" s="26"/>
      <c r="Z62" s="26"/>
      <c r="AA62" s="26"/>
      <c r="AB62" s="26"/>
      <c r="AC62" s="26"/>
      <c r="AD62" s="26"/>
      <c r="AE62" s="26"/>
      <c r="AF62" s="26"/>
      <c r="AG62" s="30"/>
      <c r="AI62" s="48"/>
      <c r="AJ62" s="49"/>
    </row>
    <row r="63" spans="1:49" x14ac:dyDescent="0.2">
      <c r="F63" s="26"/>
      <c r="G63" s="27"/>
      <c r="H63" s="27"/>
      <c r="I63" s="27"/>
      <c r="J63" s="27"/>
      <c r="K63" s="27"/>
      <c r="L63" s="27"/>
      <c r="M63" s="28"/>
      <c r="N63" s="28"/>
      <c r="O63" s="28"/>
      <c r="P63" s="28"/>
      <c r="Q63" s="28"/>
      <c r="R63" s="28"/>
      <c r="S63" s="29"/>
      <c r="T63" s="26"/>
      <c r="U63" s="26"/>
      <c r="V63" s="26"/>
      <c r="W63" s="26"/>
      <c r="X63" s="26"/>
      <c r="Y63" s="26"/>
      <c r="Z63" s="26"/>
      <c r="AA63" s="26"/>
      <c r="AB63" s="26"/>
      <c r="AC63" s="26"/>
      <c r="AD63" s="26"/>
      <c r="AE63" s="26"/>
      <c r="AF63" s="26"/>
      <c r="AG63" s="30"/>
      <c r="AI63" s="48"/>
      <c r="AJ63" s="49"/>
    </row>
    <row r="64" spans="1:49" x14ac:dyDescent="0.2">
      <c r="F64" s="26"/>
      <c r="G64" s="27"/>
      <c r="H64" s="27"/>
      <c r="I64" s="27"/>
      <c r="J64" s="27"/>
      <c r="K64" s="27"/>
      <c r="L64" s="27"/>
      <c r="M64" s="28"/>
      <c r="N64" s="28"/>
      <c r="O64" s="28"/>
      <c r="P64" s="28"/>
      <c r="Q64" s="28"/>
      <c r="R64" s="28"/>
      <c r="S64" s="29"/>
      <c r="T64" s="26"/>
      <c r="U64" s="26"/>
      <c r="V64" s="26"/>
      <c r="W64" s="26"/>
      <c r="X64" s="26"/>
      <c r="Y64" s="26"/>
      <c r="Z64" s="26"/>
      <c r="AA64" s="26"/>
      <c r="AB64" s="26"/>
      <c r="AC64" s="26"/>
      <c r="AD64" s="26"/>
      <c r="AE64" s="26"/>
      <c r="AF64" s="26"/>
      <c r="AG64" s="30"/>
      <c r="AI64" s="48"/>
      <c r="AJ64" s="49"/>
    </row>
    <row r="65" spans="1:36" outlineLevel="1" x14ac:dyDescent="0.2">
      <c r="A65" s="2" t="s">
        <v>16</v>
      </c>
      <c r="B65" s="2" t="s">
        <v>104</v>
      </c>
      <c r="C65" s="2" t="str">
        <f t="shared" ref="C65:C88" si="45">A65&amp;B65</f>
        <v>SRSXT10015</v>
      </c>
      <c r="D65" s="2" t="s">
        <v>105</v>
      </c>
      <c r="E65" s="2" t="s">
        <v>106</v>
      </c>
      <c r="F65" s="26"/>
      <c r="G65" s="27">
        <v>0</v>
      </c>
      <c r="H65" s="27">
        <v>0</v>
      </c>
      <c r="I65" s="27">
        <v>0</v>
      </c>
      <c r="J65" s="27">
        <v>0</v>
      </c>
      <c r="K65" s="27">
        <v>90</v>
      </c>
      <c r="L65" s="27">
        <v>0</v>
      </c>
      <c r="M65" s="28"/>
      <c r="N65" s="28"/>
      <c r="O65" s="28"/>
      <c r="P65" s="28"/>
      <c r="Q65" s="28"/>
      <c r="R65" s="28"/>
      <c r="S65" s="29">
        <f t="shared" ref="S65:S88" si="46">SUM(G65:R65)</f>
        <v>90</v>
      </c>
      <c r="T65" s="26"/>
      <c r="U65" s="26">
        <v>0</v>
      </c>
      <c r="V65" s="26">
        <v>0</v>
      </c>
      <c r="W65" s="26">
        <v>93</v>
      </c>
      <c r="X65" s="26">
        <v>0</v>
      </c>
      <c r="Y65" s="26">
        <v>0</v>
      </c>
      <c r="Z65" s="26">
        <v>0</v>
      </c>
      <c r="AA65" s="26">
        <v>0</v>
      </c>
      <c r="AB65" s="26">
        <v>0</v>
      </c>
      <c r="AC65" s="26">
        <v>0</v>
      </c>
      <c r="AD65" s="26">
        <v>0</v>
      </c>
      <c r="AE65" s="26">
        <v>0</v>
      </c>
      <c r="AF65" s="26">
        <v>0</v>
      </c>
      <c r="AG65" s="30">
        <f t="shared" ref="AG65:AG88" si="47">SUM(U65:AF65)</f>
        <v>93</v>
      </c>
      <c r="AI65" s="31">
        <f t="shared" ref="AI65:AI88" si="48">-AG65+S65</f>
        <v>-3</v>
      </c>
      <c r="AJ65" s="32">
        <f t="shared" ref="AJ65:AJ89" si="49">IF(ISERROR(AI65/S65),"",AI65/S65)</f>
        <v>-3.3333333333333333E-2</v>
      </c>
    </row>
    <row r="66" spans="1:36" outlineLevel="1" x14ac:dyDescent="0.2">
      <c r="A66" s="2" t="s">
        <v>16</v>
      </c>
      <c r="B66" s="2" t="s">
        <v>107</v>
      </c>
      <c r="C66" s="2" t="str">
        <f t="shared" si="45"/>
        <v>SRSXT10040</v>
      </c>
      <c r="D66" s="2" t="s">
        <v>108</v>
      </c>
      <c r="E66" s="2" t="s">
        <v>106</v>
      </c>
      <c r="F66" s="26"/>
      <c r="G66" s="27">
        <v>0</v>
      </c>
      <c r="H66" s="27">
        <v>0</v>
      </c>
      <c r="I66" s="27">
        <v>0</v>
      </c>
      <c r="J66" s="27">
        <v>302.12</v>
      </c>
      <c r="K66" s="27">
        <v>0</v>
      </c>
      <c r="L66" s="27">
        <v>0</v>
      </c>
      <c r="M66" s="28">
        <v>250</v>
      </c>
      <c r="N66" s="28">
        <v>250</v>
      </c>
      <c r="O66" s="28">
        <v>400</v>
      </c>
      <c r="P66" s="28">
        <v>400</v>
      </c>
      <c r="Q66" s="28"/>
      <c r="R66" s="28"/>
      <c r="S66" s="29">
        <f t="shared" si="46"/>
        <v>1602.12</v>
      </c>
      <c r="T66" s="26"/>
      <c r="U66" s="26">
        <v>138.16999999999999</v>
      </c>
      <c r="V66" s="26">
        <v>138.16999999999999</v>
      </c>
      <c r="W66" s="26">
        <v>138.16999999999999</v>
      </c>
      <c r="X66" s="26">
        <v>138.16999999999999</v>
      </c>
      <c r="Y66" s="26">
        <v>138.16999999999999</v>
      </c>
      <c r="Z66" s="26">
        <v>138.16999999999999</v>
      </c>
      <c r="AA66" s="26">
        <v>138.16999999999999</v>
      </c>
      <c r="AB66" s="26">
        <v>138.16999999999999</v>
      </c>
      <c r="AC66" s="26">
        <v>138.16999999999999</v>
      </c>
      <c r="AD66" s="26">
        <v>138.16999999999999</v>
      </c>
      <c r="AE66" s="26">
        <v>138.16999999999999</v>
      </c>
      <c r="AF66" s="26">
        <v>138.16999999999999</v>
      </c>
      <c r="AG66" s="30">
        <f t="shared" si="47"/>
        <v>1658.0400000000002</v>
      </c>
      <c r="AI66" s="31">
        <f t="shared" si="48"/>
        <v>-55.9200000000003</v>
      </c>
      <c r="AJ66" s="32">
        <f t="shared" si="49"/>
        <v>-3.4903752527900719E-2</v>
      </c>
    </row>
    <row r="67" spans="1:36" outlineLevel="1" x14ac:dyDescent="0.2">
      <c r="A67" s="2" t="s">
        <v>16</v>
      </c>
      <c r="B67" s="2" t="s">
        <v>109</v>
      </c>
      <c r="C67" s="2" t="str">
        <f t="shared" si="45"/>
        <v>SRSXT10060</v>
      </c>
      <c r="D67" s="2" t="s">
        <v>110</v>
      </c>
      <c r="E67" s="2" t="s">
        <v>106</v>
      </c>
      <c r="F67" s="26"/>
      <c r="G67" s="27">
        <v>0</v>
      </c>
      <c r="H67" s="27">
        <v>1015.5</v>
      </c>
      <c r="I67" s="27">
        <v>227.45000000000002</v>
      </c>
      <c r="J67" s="27">
        <v>0</v>
      </c>
      <c r="K67" s="27">
        <v>0</v>
      </c>
      <c r="L67" s="27">
        <v>0</v>
      </c>
      <c r="M67" s="28">
        <v>250</v>
      </c>
      <c r="N67" s="28">
        <v>250</v>
      </c>
      <c r="O67" s="28">
        <v>250</v>
      </c>
      <c r="P67" s="28">
        <v>250</v>
      </c>
      <c r="Q67" s="28">
        <v>250</v>
      </c>
      <c r="R67" s="28">
        <v>250</v>
      </c>
      <c r="S67" s="29">
        <f t="shared" si="46"/>
        <v>2742.95</v>
      </c>
      <c r="T67" s="26"/>
      <c r="U67" s="26">
        <v>236.58</v>
      </c>
      <c r="V67" s="26">
        <v>236.58</v>
      </c>
      <c r="W67" s="26">
        <v>236.58</v>
      </c>
      <c r="X67" s="26">
        <v>236.58</v>
      </c>
      <c r="Y67" s="26">
        <v>236.58</v>
      </c>
      <c r="Z67" s="26">
        <v>236.58</v>
      </c>
      <c r="AA67" s="26">
        <v>236.58</v>
      </c>
      <c r="AB67" s="26">
        <v>236.58</v>
      </c>
      <c r="AC67" s="26">
        <v>236.58</v>
      </c>
      <c r="AD67" s="26">
        <v>236.58</v>
      </c>
      <c r="AE67" s="26">
        <v>236.58</v>
      </c>
      <c r="AF67" s="26">
        <v>236.58</v>
      </c>
      <c r="AG67" s="30">
        <f t="shared" si="47"/>
        <v>2838.9599999999996</v>
      </c>
      <c r="AI67" s="31">
        <f t="shared" si="48"/>
        <v>-96.009999999999764</v>
      </c>
      <c r="AJ67" s="32">
        <f t="shared" si="49"/>
        <v>-3.5002460854189746E-2</v>
      </c>
    </row>
    <row r="68" spans="1:36" outlineLevel="1" x14ac:dyDescent="0.2">
      <c r="A68" s="2" t="s">
        <v>16</v>
      </c>
      <c r="B68" s="2" t="s">
        <v>111</v>
      </c>
      <c r="C68" s="2" t="str">
        <f t="shared" si="45"/>
        <v>SRSXT15080</v>
      </c>
      <c r="D68" s="2" t="s">
        <v>112</v>
      </c>
      <c r="E68" s="2" t="s">
        <v>113</v>
      </c>
      <c r="F68" s="26"/>
      <c r="G68" s="27">
        <v>0</v>
      </c>
      <c r="H68" s="27">
        <v>0</v>
      </c>
      <c r="I68" s="27">
        <v>0</v>
      </c>
      <c r="J68" s="27">
        <v>0</v>
      </c>
      <c r="K68" s="27">
        <v>0</v>
      </c>
      <c r="L68" s="27">
        <v>0</v>
      </c>
      <c r="M68" s="28"/>
      <c r="N68" s="28"/>
      <c r="O68" s="28"/>
      <c r="P68" s="28"/>
      <c r="Q68" s="28"/>
      <c r="R68" s="28"/>
      <c r="S68" s="29">
        <f t="shared" si="46"/>
        <v>0</v>
      </c>
      <c r="T68" s="26"/>
      <c r="U68" s="26">
        <v>0</v>
      </c>
      <c r="V68" s="26">
        <v>0</v>
      </c>
      <c r="W68" s="26">
        <v>0</v>
      </c>
      <c r="X68" s="26">
        <v>0</v>
      </c>
      <c r="Y68" s="26">
        <v>0</v>
      </c>
      <c r="Z68" s="26">
        <v>0</v>
      </c>
      <c r="AA68" s="26">
        <v>0</v>
      </c>
      <c r="AB68" s="26">
        <v>0</v>
      </c>
      <c r="AC68" s="26">
        <v>0</v>
      </c>
      <c r="AD68" s="26">
        <v>0</v>
      </c>
      <c r="AE68" s="26">
        <v>0</v>
      </c>
      <c r="AF68" s="26">
        <v>0</v>
      </c>
      <c r="AG68" s="30">
        <f t="shared" si="47"/>
        <v>0</v>
      </c>
      <c r="AI68" s="31">
        <f t="shared" si="48"/>
        <v>0</v>
      </c>
      <c r="AJ68" s="32" t="str">
        <f t="shared" si="49"/>
        <v/>
      </c>
    </row>
    <row r="69" spans="1:36" outlineLevel="1" x14ac:dyDescent="0.2">
      <c r="A69" s="2" t="s">
        <v>16</v>
      </c>
      <c r="B69" s="2" t="s">
        <v>114</v>
      </c>
      <c r="C69" s="2" t="str">
        <f t="shared" si="45"/>
        <v>SRSXT20010</v>
      </c>
      <c r="D69" s="2" t="s">
        <v>115</v>
      </c>
      <c r="E69" s="2" t="s">
        <v>116</v>
      </c>
      <c r="F69" s="26"/>
      <c r="G69" s="27">
        <v>0</v>
      </c>
      <c r="H69" s="27">
        <v>578.97</v>
      </c>
      <c r="I69" s="27">
        <v>0</v>
      </c>
      <c r="J69" s="27">
        <v>0</v>
      </c>
      <c r="K69" s="27">
        <v>0</v>
      </c>
      <c r="L69" s="27">
        <v>0</v>
      </c>
      <c r="M69" s="28">
        <v>125</v>
      </c>
      <c r="N69" s="28">
        <v>125</v>
      </c>
      <c r="O69" s="28">
        <v>125</v>
      </c>
      <c r="P69" s="28">
        <v>125</v>
      </c>
      <c r="Q69" s="28">
        <v>125</v>
      </c>
      <c r="R69" s="28">
        <v>125</v>
      </c>
      <c r="S69" s="29">
        <f t="shared" si="46"/>
        <v>1328.97</v>
      </c>
      <c r="T69" s="26"/>
      <c r="U69" s="26">
        <v>114.58</v>
      </c>
      <c r="V69" s="26">
        <v>114.58</v>
      </c>
      <c r="W69" s="26">
        <v>114.58</v>
      </c>
      <c r="X69" s="26">
        <v>114.58</v>
      </c>
      <c r="Y69" s="26">
        <v>114.58</v>
      </c>
      <c r="Z69" s="26">
        <v>114.58</v>
      </c>
      <c r="AA69" s="26">
        <v>114.58</v>
      </c>
      <c r="AB69" s="26">
        <v>114.58</v>
      </c>
      <c r="AC69" s="26">
        <v>114.58</v>
      </c>
      <c r="AD69" s="26">
        <v>114.58</v>
      </c>
      <c r="AE69" s="26">
        <v>114.58</v>
      </c>
      <c r="AF69" s="26">
        <v>114.58</v>
      </c>
      <c r="AG69" s="30">
        <f t="shared" si="47"/>
        <v>1374.9599999999998</v>
      </c>
      <c r="AI69" s="31">
        <f t="shared" si="48"/>
        <v>-45.989999999999782</v>
      </c>
      <c r="AJ69" s="32">
        <f t="shared" si="49"/>
        <v>-3.4605747308065482E-2</v>
      </c>
    </row>
    <row r="70" spans="1:36" outlineLevel="1" x14ac:dyDescent="0.2">
      <c r="A70" s="2" t="s">
        <v>16</v>
      </c>
      <c r="B70" s="2" t="s">
        <v>117</v>
      </c>
      <c r="C70" s="2" t="str">
        <f t="shared" si="45"/>
        <v>SRSXT20020</v>
      </c>
      <c r="D70" s="2" t="s">
        <v>118</v>
      </c>
      <c r="E70" s="2" t="s">
        <v>116</v>
      </c>
      <c r="F70" s="26"/>
      <c r="G70" s="27">
        <v>0</v>
      </c>
      <c r="H70" s="27">
        <v>0</v>
      </c>
      <c r="I70" s="27">
        <v>0</v>
      </c>
      <c r="J70" s="27">
        <v>0</v>
      </c>
      <c r="K70" s="27">
        <v>0</v>
      </c>
      <c r="L70" s="27">
        <v>0</v>
      </c>
      <c r="M70" s="28"/>
      <c r="N70" s="28"/>
      <c r="O70" s="28"/>
      <c r="P70" s="28"/>
      <c r="Q70" s="28"/>
      <c r="R70" s="28"/>
      <c r="S70" s="29">
        <f t="shared" si="46"/>
        <v>0</v>
      </c>
      <c r="T70" s="26"/>
      <c r="U70" s="26">
        <v>0</v>
      </c>
      <c r="V70" s="26">
        <v>0</v>
      </c>
      <c r="W70" s="26">
        <v>0</v>
      </c>
      <c r="X70" s="26">
        <v>0</v>
      </c>
      <c r="Y70" s="26">
        <v>0</v>
      </c>
      <c r="Z70" s="26">
        <v>0</v>
      </c>
      <c r="AA70" s="26">
        <v>0</v>
      </c>
      <c r="AB70" s="26">
        <v>0</v>
      </c>
      <c r="AC70" s="26">
        <v>0</v>
      </c>
      <c r="AD70" s="26">
        <v>0</v>
      </c>
      <c r="AE70" s="26">
        <v>0</v>
      </c>
      <c r="AF70" s="26">
        <v>0</v>
      </c>
      <c r="AG70" s="30">
        <f t="shared" si="47"/>
        <v>0</v>
      </c>
      <c r="AI70" s="31">
        <f t="shared" si="48"/>
        <v>0</v>
      </c>
      <c r="AJ70" s="32" t="str">
        <f t="shared" si="49"/>
        <v/>
      </c>
    </row>
    <row r="71" spans="1:36" outlineLevel="1" x14ac:dyDescent="0.2">
      <c r="A71" s="2" t="s">
        <v>16</v>
      </c>
      <c r="B71" s="36" t="s">
        <v>119</v>
      </c>
      <c r="C71" s="2" t="str">
        <f t="shared" si="45"/>
        <v>SRSXT20040</v>
      </c>
      <c r="D71" s="36" t="s">
        <v>120</v>
      </c>
      <c r="E71" s="36" t="s">
        <v>121</v>
      </c>
      <c r="F71" s="26"/>
      <c r="G71" s="27">
        <v>0</v>
      </c>
      <c r="H71" s="27">
        <v>0</v>
      </c>
      <c r="I71" s="27">
        <v>152.05000000000001</v>
      </c>
      <c r="J71" s="27">
        <v>0</v>
      </c>
      <c r="K71" s="27">
        <v>0</v>
      </c>
      <c r="L71" s="27">
        <v>0</v>
      </c>
      <c r="M71" s="28"/>
      <c r="N71" s="28"/>
      <c r="O71" s="28"/>
      <c r="P71" s="28"/>
      <c r="Q71" s="28"/>
      <c r="R71" s="28"/>
      <c r="S71" s="29">
        <f t="shared" si="46"/>
        <v>152.05000000000001</v>
      </c>
      <c r="T71" s="26"/>
      <c r="U71" s="26">
        <v>13.08</v>
      </c>
      <c r="V71" s="26">
        <v>13.08</v>
      </c>
      <c r="W71" s="26">
        <v>13.08</v>
      </c>
      <c r="X71" s="26">
        <v>13.08</v>
      </c>
      <c r="Y71" s="26">
        <v>13.08</v>
      </c>
      <c r="Z71" s="26">
        <v>13.08</v>
      </c>
      <c r="AA71" s="26">
        <v>13.08</v>
      </c>
      <c r="AB71" s="26">
        <v>13.08</v>
      </c>
      <c r="AC71" s="26">
        <v>13.08</v>
      </c>
      <c r="AD71" s="26">
        <v>13.08</v>
      </c>
      <c r="AE71" s="26">
        <v>13.08</v>
      </c>
      <c r="AF71" s="26">
        <v>13.08</v>
      </c>
      <c r="AG71" s="30">
        <f t="shared" si="47"/>
        <v>156.96000000000004</v>
      </c>
      <c r="AI71" s="31">
        <f t="shared" si="48"/>
        <v>-4.910000000000025</v>
      </c>
      <c r="AJ71" s="32">
        <f t="shared" si="49"/>
        <v>-3.2292009207497696E-2</v>
      </c>
    </row>
    <row r="72" spans="1:36" outlineLevel="1" x14ac:dyDescent="0.2">
      <c r="A72" s="2" t="s">
        <v>16</v>
      </c>
      <c r="B72" s="2" t="s">
        <v>122</v>
      </c>
      <c r="C72" s="2" t="str">
        <f t="shared" si="45"/>
        <v>SRSXT20080</v>
      </c>
      <c r="D72" s="2" t="s">
        <v>123</v>
      </c>
      <c r="E72" s="2" t="s">
        <v>116</v>
      </c>
      <c r="F72" s="26"/>
      <c r="G72" s="27">
        <v>593.64</v>
      </c>
      <c r="H72" s="27">
        <v>1466.04</v>
      </c>
      <c r="I72" s="27">
        <v>1065.75</v>
      </c>
      <c r="J72" s="27">
        <v>0</v>
      </c>
      <c r="K72" s="27">
        <v>0</v>
      </c>
      <c r="L72" s="27">
        <v>1417.31</v>
      </c>
      <c r="M72" s="28">
        <v>1000</v>
      </c>
      <c r="N72" s="28">
        <v>1000</v>
      </c>
      <c r="O72" s="28">
        <v>1000</v>
      </c>
      <c r="P72" s="28">
        <v>1000</v>
      </c>
      <c r="Q72" s="28">
        <v>1000</v>
      </c>
      <c r="R72" s="28"/>
      <c r="S72" s="29">
        <f t="shared" si="46"/>
        <v>9542.74</v>
      </c>
      <c r="T72" s="26"/>
      <c r="U72" s="26">
        <v>823.08</v>
      </c>
      <c r="V72" s="26">
        <v>823.08</v>
      </c>
      <c r="W72" s="26">
        <v>823.08</v>
      </c>
      <c r="X72" s="26">
        <v>823.08</v>
      </c>
      <c r="Y72" s="26">
        <v>823.08</v>
      </c>
      <c r="Z72" s="26">
        <v>823.08</v>
      </c>
      <c r="AA72" s="26">
        <v>823.08</v>
      </c>
      <c r="AB72" s="26">
        <v>823.08</v>
      </c>
      <c r="AC72" s="26">
        <v>823.08</v>
      </c>
      <c r="AD72" s="26">
        <v>823.08</v>
      </c>
      <c r="AE72" s="26">
        <v>823.08</v>
      </c>
      <c r="AF72" s="26">
        <v>823.08</v>
      </c>
      <c r="AG72" s="30">
        <f t="shared" si="47"/>
        <v>9876.9600000000009</v>
      </c>
      <c r="AI72" s="31">
        <f t="shared" si="48"/>
        <v>-334.22000000000116</v>
      </c>
      <c r="AJ72" s="32">
        <f t="shared" si="49"/>
        <v>-3.5023483821208706E-2</v>
      </c>
    </row>
    <row r="73" spans="1:36" outlineLevel="1" x14ac:dyDescent="0.2">
      <c r="A73" s="2" t="s">
        <v>16</v>
      </c>
      <c r="B73" s="2" t="s">
        <v>124</v>
      </c>
      <c r="C73" s="2" t="str">
        <f t="shared" si="45"/>
        <v>SRSXT20090</v>
      </c>
      <c r="D73" s="2" t="s">
        <v>125</v>
      </c>
      <c r="E73" s="2" t="s">
        <v>116</v>
      </c>
      <c r="F73" s="26"/>
      <c r="G73" s="27">
        <v>0</v>
      </c>
      <c r="H73" s="27">
        <v>4496.21</v>
      </c>
      <c r="I73" s="27">
        <v>0</v>
      </c>
      <c r="J73" s="27">
        <v>0</v>
      </c>
      <c r="K73" s="27">
        <v>0</v>
      </c>
      <c r="L73" s="27">
        <v>0</v>
      </c>
      <c r="M73" s="28">
        <v>1000</v>
      </c>
      <c r="N73" s="28"/>
      <c r="O73" s="28">
        <v>1000</v>
      </c>
      <c r="P73" s="28"/>
      <c r="Q73" s="28">
        <v>1000</v>
      </c>
      <c r="R73" s="28"/>
      <c r="S73" s="29">
        <f t="shared" si="46"/>
        <v>7496.21</v>
      </c>
      <c r="T73" s="26"/>
      <c r="U73" s="26">
        <v>646.58000000000004</v>
      </c>
      <c r="V73" s="26">
        <v>646.58000000000004</v>
      </c>
      <c r="W73" s="26">
        <v>646.58000000000004</v>
      </c>
      <c r="X73" s="26">
        <v>646.58000000000004</v>
      </c>
      <c r="Y73" s="26">
        <v>646.58000000000004</v>
      </c>
      <c r="Z73" s="26">
        <v>646.58000000000004</v>
      </c>
      <c r="AA73" s="26">
        <v>646.58000000000004</v>
      </c>
      <c r="AB73" s="26">
        <v>646.58000000000004</v>
      </c>
      <c r="AC73" s="26">
        <v>646.58000000000004</v>
      </c>
      <c r="AD73" s="26">
        <v>646.58000000000004</v>
      </c>
      <c r="AE73" s="26">
        <v>646.58000000000004</v>
      </c>
      <c r="AF73" s="26">
        <v>646.58000000000004</v>
      </c>
      <c r="AG73" s="30">
        <f t="shared" si="47"/>
        <v>7758.96</v>
      </c>
      <c r="AI73" s="31">
        <f t="shared" si="48"/>
        <v>-262.75</v>
      </c>
      <c r="AJ73" s="32">
        <f t="shared" si="49"/>
        <v>-3.5051045795141809E-2</v>
      </c>
    </row>
    <row r="74" spans="1:36" outlineLevel="1" x14ac:dyDescent="0.2">
      <c r="A74" s="2" t="s">
        <v>16</v>
      </c>
      <c r="B74" s="2" t="s">
        <v>126</v>
      </c>
      <c r="C74" s="2" t="str">
        <f t="shared" si="45"/>
        <v>SRSXT25010</v>
      </c>
      <c r="D74" s="2" t="s">
        <v>127</v>
      </c>
      <c r="E74" s="2" t="s">
        <v>113</v>
      </c>
      <c r="F74" s="26"/>
      <c r="G74" s="27">
        <v>0</v>
      </c>
      <c r="H74" s="27">
        <v>53.38</v>
      </c>
      <c r="I74" s="27">
        <v>0</v>
      </c>
      <c r="J74" s="27">
        <v>297</v>
      </c>
      <c r="K74" s="27">
        <v>-153.69999999999999</v>
      </c>
      <c r="L74" s="27">
        <v>173.83</v>
      </c>
      <c r="M74" s="28">
        <v>100</v>
      </c>
      <c r="N74" s="28">
        <v>100</v>
      </c>
      <c r="O74" s="28">
        <v>100</v>
      </c>
      <c r="P74" s="28">
        <v>100</v>
      </c>
      <c r="Q74" s="28">
        <v>100</v>
      </c>
      <c r="R74" s="28">
        <v>100</v>
      </c>
      <c r="S74" s="29">
        <f t="shared" si="46"/>
        <v>970.51</v>
      </c>
      <c r="T74" s="26"/>
      <c r="U74" s="26">
        <v>83.67</v>
      </c>
      <c r="V74" s="26">
        <v>83.67</v>
      </c>
      <c r="W74" s="26">
        <v>83.67</v>
      </c>
      <c r="X74" s="26">
        <v>83.67</v>
      </c>
      <c r="Y74" s="26">
        <v>83.67</v>
      </c>
      <c r="Z74" s="26">
        <v>83.67</v>
      </c>
      <c r="AA74" s="26">
        <v>83.67</v>
      </c>
      <c r="AB74" s="26">
        <v>83.67</v>
      </c>
      <c r="AC74" s="26">
        <v>83.67</v>
      </c>
      <c r="AD74" s="26">
        <v>83.67</v>
      </c>
      <c r="AE74" s="26">
        <v>83.67</v>
      </c>
      <c r="AF74" s="26">
        <v>83.67</v>
      </c>
      <c r="AG74" s="30">
        <f t="shared" si="47"/>
        <v>1004.0399999999998</v>
      </c>
      <c r="AI74" s="31">
        <f t="shared" si="48"/>
        <v>-33.529999999999859</v>
      </c>
      <c r="AJ74" s="32">
        <f t="shared" si="49"/>
        <v>-3.4548845452390863E-2</v>
      </c>
    </row>
    <row r="75" spans="1:36" outlineLevel="1" x14ac:dyDescent="0.2">
      <c r="A75" s="2" t="s">
        <v>16</v>
      </c>
      <c r="B75" s="2" t="s">
        <v>128</v>
      </c>
      <c r="C75" s="2" t="str">
        <f t="shared" si="45"/>
        <v>SRSXT25020</v>
      </c>
      <c r="D75" s="2" t="s">
        <v>129</v>
      </c>
      <c r="E75" s="2" t="s">
        <v>113</v>
      </c>
      <c r="F75" s="26"/>
      <c r="G75" s="27">
        <v>2662.5099999999998</v>
      </c>
      <c r="H75" s="27">
        <v>2721.31</v>
      </c>
      <c r="I75" s="27">
        <v>2662.51</v>
      </c>
      <c r="J75" s="27">
        <v>2654.8299999999995</v>
      </c>
      <c r="K75" s="27">
        <v>2670.7</v>
      </c>
      <c r="L75" s="27">
        <v>995.83</v>
      </c>
      <c r="M75" s="28">
        <v>2538.9240445868754</v>
      </c>
      <c r="N75" s="28">
        <v>2810.9516207926126</v>
      </c>
      <c r="O75" s="28">
        <v>2720.2757620573666</v>
      </c>
      <c r="P75" s="28">
        <v>2810.9516207926126</v>
      </c>
      <c r="Q75" s="28">
        <v>2720.2757620573666</v>
      </c>
      <c r="R75" s="28">
        <v>1866.4055480282464</v>
      </c>
      <c r="S75" s="29">
        <f t="shared" si="46"/>
        <v>29835.474358315085</v>
      </c>
      <c r="T75" s="26"/>
      <c r="U75" s="26">
        <v>2573.33</v>
      </c>
      <c r="V75" s="26">
        <v>2573.33</v>
      </c>
      <c r="W75" s="26">
        <v>2573.33</v>
      </c>
      <c r="X75" s="26">
        <v>2573.33</v>
      </c>
      <c r="Y75" s="26">
        <v>2573.33</v>
      </c>
      <c r="Z75" s="26">
        <v>2573.33</v>
      </c>
      <c r="AA75" s="26">
        <v>2573.33</v>
      </c>
      <c r="AB75" s="26">
        <v>2573.33</v>
      </c>
      <c r="AC75" s="26">
        <v>2573.33</v>
      </c>
      <c r="AD75" s="26">
        <v>2573.33</v>
      </c>
      <c r="AE75" s="26">
        <v>2573.33</v>
      </c>
      <c r="AF75" s="26">
        <v>2573.33</v>
      </c>
      <c r="AG75" s="30">
        <f t="shared" si="47"/>
        <v>30879.960000000006</v>
      </c>
      <c r="AI75" s="31">
        <f t="shared" si="48"/>
        <v>-1044.4856416849216</v>
      </c>
      <c r="AJ75" s="32">
        <f t="shared" si="49"/>
        <v>-3.5008179496024187E-2</v>
      </c>
    </row>
    <row r="76" spans="1:36" outlineLevel="1" x14ac:dyDescent="0.2">
      <c r="A76" s="2" t="s">
        <v>16</v>
      </c>
      <c r="B76" s="2" t="s">
        <v>130</v>
      </c>
      <c r="C76" s="2" t="str">
        <f t="shared" si="45"/>
        <v>SRSXT25040</v>
      </c>
      <c r="D76" s="2" t="s">
        <v>131</v>
      </c>
      <c r="E76" s="2" t="s">
        <v>113</v>
      </c>
      <c r="F76" s="26"/>
      <c r="G76" s="27">
        <v>0</v>
      </c>
      <c r="H76" s="27">
        <v>0</v>
      </c>
      <c r="I76" s="27">
        <v>103.55</v>
      </c>
      <c r="J76" s="27">
        <v>0</v>
      </c>
      <c r="K76" s="27">
        <v>0</v>
      </c>
      <c r="L76" s="27">
        <v>0</v>
      </c>
      <c r="M76" s="28"/>
      <c r="N76" s="28"/>
      <c r="O76" s="28"/>
      <c r="P76" s="28"/>
      <c r="Q76" s="28"/>
      <c r="R76" s="28"/>
      <c r="S76" s="29">
        <f t="shared" si="46"/>
        <v>103.55</v>
      </c>
      <c r="T76" s="26"/>
      <c r="U76" s="26">
        <v>0</v>
      </c>
      <c r="V76" s="26">
        <v>0</v>
      </c>
      <c r="W76" s="26">
        <v>107.17424999999999</v>
      </c>
      <c r="X76" s="26">
        <v>0</v>
      </c>
      <c r="Y76" s="26">
        <v>0</v>
      </c>
      <c r="Z76" s="26">
        <v>0</v>
      </c>
      <c r="AA76" s="26">
        <v>0</v>
      </c>
      <c r="AB76" s="26">
        <v>0</v>
      </c>
      <c r="AC76" s="26">
        <v>0</v>
      </c>
      <c r="AD76" s="26">
        <v>0</v>
      </c>
      <c r="AE76" s="26">
        <v>0</v>
      </c>
      <c r="AF76" s="26">
        <v>0</v>
      </c>
      <c r="AG76" s="30">
        <f t="shared" si="47"/>
        <v>107.17424999999999</v>
      </c>
      <c r="AI76" s="31">
        <f t="shared" si="48"/>
        <v>-3.6242499999999893</v>
      </c>
      <c r="AJ76" s="32">
        <f t="shared" si="49"/>
        <v>-3.4999999999999899E-2</v>
      </c>
    </row>
    <row r="77" spans="1:36" outlineLevel="1" x14ac:dyDescent="0.2">
      <c r="A77" s="2" t="s">
        <v>16</v>
      </c>
      <c r="B77" s="2" t="s">
        <v>132</v>
      </c>
      <c r="C77" s="2" t="str">
        <f t="shared" si="45"/>
        <v>SRSXT25050</v>
      </c>
      <c r="D77" s="36" t="s">
        <v>133</v>
      </c>
      <c r="E77" s="2" t="s">
        <v>113</v>
      </c>
      <c r="F77" s="26"/>
      <c r="G77" s="27">
        <v>0</v>
      </c>
      <c r="H77" s="27">
        <v>0</v>
      </c>
      <c r="I77" s="27">
        <v>0</v>
      </c>
      <c r="J77" s="27">
        <v>0</v>
      </c>
      <c r="K77" s="27">
        <v>0</v>
      </c>
      <c r="L77" s="27">
        <v>0</v>
      </c>
      <c r="M77" s="28"/>
      <c r="N77" s="28"/>
      <c r="O77" s="28"/>
      <c r="P77" s="28"/>
      <c r="Q77" s="28"/>
      <c r="R77" s="28"/>
      <c r="S77" s="29">
        <f t="shared" si="46"/>
        <v>0</v>
      </c>
      <c r="T77" s="61"/>
      <c r="U77" s="26">
        <v>0</v>
      </c>
      <c r="V77" s="26">
        <v>0</v>
      </c>
      <c r="W77" s="26">
        <v>0</v>
      </c>
      <c r="X77" s="26">
        <v>0</v>
      </c>
      <c r="Y77" s="26">
        <v>0</v>
      </c>
      <c r="Z77" s="26">
        <v>0</v>
      </c>
      <c r="AA77" s="26">
        <v>0</v>
      </c>
      <c r="AB77" s="26">
        <v>0</v>
      </c>
      <c r="AC77" s="26">
        <v>0</v>
      </c>
      <c r="AD77" s="26">
        <v>0</v>
      </c>
      <c r="AE77" s="26">
        <v>0</v>
      </c>
      <c r="AF77" s="26">
        <v>0</v>
      </c>
      <c r="AG77" s="30">
        <f t="shared" si="47"/>
        <v>0</v>
      </c>
      <c r="AI77" s="31">
        <f t="shared" si="48"/>
        <v>0</v>
      </c>
      <c r="AJ77" s="32" t="str">
        <f t="shared" si="49"/>
        <v/>
      </c>
    </row>
    <row r="78" spans="1:36" outlineLevel="1" x14ac:dyDescent="0.2">
      <c r="A78" s="2" t="s">
        <v>16</v>
      </c>
      <c r="B78" s="2" t="s">
        <v>134</v>
      </c>
      <c r="C78" s="2" t="str">
        <f t="shared" si="45"/>
        <v>SRSXT25060</v>
      </c>
      <c r="D78" s="36" t="s">
        <v>135</v>
      </c>
      <c r="E78" s="2" t="s">
        <v>113</v>
      </c>
      <c r="F78" s="26"/>
      <c r="G78" s="27">
        <v>0</v>
      </c>
      <c r="H78" s="27">
        <v>0</v>
      </c>
      <c r="I78" s="27">
        <v>0</v>
      </c>
      <c r="J78" s="27">
        <v>145.5</v>
      </c>
      <c r="K78" s="27">
        <v>0</v>
      </c>
      <c r="L78" s="27">
        <v>0</v>
      </c>
      <c r="M78" s="28"/>
      <c r="N78" s="28"/>
      <c r="O78" s="28"/>
      <c r="P78" s="28"/>
      <c r="Q78" s="28"/>
      <c r="R78" s="28"/>
      <c r="S78" s="29">
        <f t="shared" si="46"/>
        <v>145.5</v>
      </c>
      <c r="T78" s="61"/>
      <c r="U78" s="26">
        <v>0</v>
      </c>
      <c r="V78" s="26">
        <v>0</v>
      </c>
      <c r="W78" s="26">
        <v>0</v>
      </c>
      <c r="X78" s="26">
        <v>150.5925</v>
      </c>
      <c r="Y78" s="26">
        <v>0</v>
      </c>
      <c r="Z78" s="26">
        <v>0</v>
      </c>
      <c r="AA78" s="26">
        <v>0</v>
      </c>
      <c r="AB78" s="26">
        <v>0</v>
      </c>
      <c r="AC78" s="26">
        <v>0</v>
      </c>
      <c r="AD78" s="26">
        <v>0</v>
      </c>
      <c r="AE78" s="26">
        <v>0</v>
      </c>
      <c r="AF78" s="26">
        <v>0</v>
      </c>
      <c r="AG78" s="30">
        <f t="shared" si="47"/>
        <v>150.5925</v>
      </c>
      <c r="AI78" s="31">
        <f t="shared" si="48"/>
        <v>-5.0925000000000011</v>
      </c>
      <c r="AJ78" s="32">
        <f t="shared" si="49"/>
        <v>-3.500000000000001E-2</v>
      </c>
    </row>
    <row r="79" spans="1:36" outlineLevel="1" x14ac:dyDescent="0.2">
      <c r="A79" s="2" t="s">
        <v>16</v>
      </c>
      <c r="B79" s="2" t="s">
        <v>136</v>
      </c>
      <c r="C79" s="2" t="str">
        <f t="shared" si="45"/>
        <v>SRSXT25070</v>
      </c>
      <c r="D79" s="2" t="s">
        <v>137</v>
      </c>
      <c r="E79" s="2" t="s">
        <v>113</v>
      </c>
      <c r="F79" s="26"/>
      <c r="G79" s="27">
        <v>0</v>
      </c>
      <c r="H79" s="27">
        <v>0</v>
      </c>
      <c r="I79" s="27">
        <v>0</v>
      </c>
      <c r="J79" s="27">
        <v>0</v>
      </c>
      <c r="K79" s="27">
        <v>0</v>
      </c>
      <c r="L79" s="27">
        <v>0</v>
      </c>
      <c r="M79" s="28"/>
      <c r="N79" s="28"/>
      <c r="O79" s="28"/>
      <c r="P79" s="28"/>
      <c r="Q79" s="28"/>
      <c r="R79" s="28"/>
      <c r="S79" s="29">
        <f t="shared" si="46"/>
        <v>0</v>
      </c>
      <c r="T79" s="26"/>
      <c r="U79" s="26">
        <v>0</v>
      </c>
      <c r="V79" s="26">
        <v>0</v>
      </c>
      <c r="W79" s="26">
        <v>0</v>
      </c>
      <c r="X79" s="26">
        <v>0</v>
      </c>
      <c r="Y79" s="26">
        <v>0</v>
      </c>
      <c r="Z79" s="26">
        <v>0</v>
      </c>
      <c r="AA79" s="26">
        <v>0</v>
      </c>
      <c r="AB79" s="26">
        <v>0</v>
      </c>
      <c r="AC79" s="26">
        <v>0</v>
      </c>
      <c r="AD79" s="26">
        <v>0</v>
      </c>
      <c r="AE79" s="26">
        <v>0</v>
      </c>
      <c r="AF79" s="26">
        <v>0</v>
      </c>
      <c r="AG79" s="30">
        <f t="shared" si="47"/>
        <v>0</v>
      </c>
      <c r="AI79" s="31">
        <f t="shared" si="48"/>
        <v>0</v>
      </c>
      <c r="AJ79" s="32" t="str">
        <f t="shared" si="49"/>
        <v/>
      </c>
    </row>
    <row r="80" spans="1:36" outlineLevel="1" x14ac:dyDescent="0.2">
      <c r="A80" s="2" t="s">
        <v>16</v>
      </c>
      <c r="B80" s="2" t="s">
        <v>138</v>
      </c>
      <c r="C80" s="2" t="str">
        <f t="shared" si="45"/>
        <v>SRSXT25075</v>
      </c>
      <c r="D80" s="36" t="s">
        <v>139</v>
      </c>
      <c r="E80" s="2" t="s">
        <v>113</v>
      </c>
      <c r="F80" s="26"/>
      <c r="G80" s="27">
        <v>0</v>
      </c>
      <c r="H80" s="27">
        <v>0</v>
      </c>
      <c r="I80" s="27">
        <v>0</v>
      </c>
      <c r="J80" s="27">
        <v>0</v>
      </c>
      <c r="K80" s="27">
        <v>0</v>
      </c>
      <c r="L80" s="27">
        <v>0</v>
      </c>
      <c r="M80" s="28"/>
      <c r="N80" s="28"/>
      <c r="O80" s="28"/>
      <c r="P80" s="28"/>
      <c r="Q80" s="28"/>
      <c r="R80" s="28"/>
      <c r="S80" s="29">
        <f t="shared" si="46"/>
        <v>0</v>
      </c>
      <c r="T80" s="61"/>
      <c r="U80" s="26">
        <v>0</v>
      </c>
      <c r="V80" s="26">
        <v>0</v>
      </c>
      <c r="W80" s="26">
        <v>0</v>
      </c>
      <c r="X80" s="26">
        <v>0</v>
      </c>
      <c r="Y80" s="26">
        <v>0</v>
      </c>
      <c r="Z80" s="26">
        <v>0</v>
      </c>
      <c r="AA80" s="26">
        <v>0</v>
      </c>
      <c r="AB80" s="26">
        <v>0</v>
      </c>
      <c r="AC80" s="26">
        <v>0</v>
      </c>
      <c r="AD80" s="26">
        <v>0</v>
      </c>
      <c r="AE80" s="26">
        <v>0</v>
      </c>
      <c r="AF80" s="26">
        <v>0</v>
      </c>
      <c r="AG80" s="30">
        <f t="shared" si="47"/>
        <v>0</v>
      </c>
      <c r="AI80" s="31">
        <f t="shared" si="48"/>
        <v>0</v>
      </c>
      <c r="AJ80" s="32" t="str">
        <f t="shared" si="49"/>
        <v/>
      </c>
    </row>
    <row r="81" spans="1:36" outlineLevel="1" x14ac:dyDescent="0.2">
      <c r="A81" s="2" t="s">
        <v>16</v>
      </c>
      <c r="B81" s="2" t="s">
        <v>140</v>
      </c>
      <c r="C81" s="2" t="str">
        <f t="shared" si="45"/>
        <v>SRSXT25090</v>
      </c>
      <c r="D81" s="2" t="s">
        <v>141</v>
      </c>
      <c r="E81" s="2" t="s">
        <v>113</v>
      </c>
      <c r="F81" s="26"/>
      <c r="G81" s="27">
        <v>104.07000000000001</v>
      </c>
      <c r="H81" s="27">
        <v>104.07000000000001</v>
      </c>
      <c r="I81" s="27">
        <v>102.94</v>
      </c>
      <c r="J81" s="27">
        <v>103.7</v>
      </c>
      <c r="K81" s="27">
        <v>103.7</v>
      </c>
      <c r="L81" s="27">
        <v>103.69</v>
      </c>
      <c r="M81" s="28">
        <v>104</v>
      </c>
      <c r="N81" s="28">
        <v>104</v>
      </c>
      <c r="O81" s="28">
        <v>104</v>
      </c>
      <c r="P81" s="28">
        <v>104</v>
      </c>
      <c r="Q81" s="28">
        <v>104</v>
      </c>
      <c r="R81" s="28">
        <v>104</v>
      </c>
      <c r="S81" s="29">
        <f t="shared" si="46"/>
        <v>1246.17</v>
      </c>
      <c r="T81" s="26"/>
      <c r="U81" s="26">
        <v>107.5</v>
      </c>
      <c r="V81" s="26">
        <v>107.5</v>
      </c>
      <c r="W81" s="26">
        <v>107.5</v>
      </c>
      <c r="X81" s="26">
        <v>107.5</v>
      </c>
      <c r="Y81" s="26">
        <v>107.5</v>
      </c>
      <c r="Z81" s="26">
        <v>107.5</v>
      </c>
      <c r="AA81" s="26">
        <v>107.5</v>
      </c>
      <c r="AB81" s="26">
        <v>107.5</v>
      </c>
      <c r="AC81" s="26">
        <v>107.5</v>
      </c>
      <c r="AD81" s="26">
        <v>107.5</v>
      </c>
      <c r="AE81" s="26">
        <v>107.5</v>
      </c>
      <c r="AF81" s="26">
        <v>107.5</v>
      </c>
      <c r="AG81" s="30">
        <f t="shared" si="47"/>
        <v>1290</v>
      </c>
      <c r="AI81" s="31">
        <f t="shared" si="48"/>
        <v>-43.829999999999927</v>
      </c>
      <c r="AJ81" s="32">
        <f t="shared" si="49"/>
        <v>-3.5171766291918378E-2</v>
      </c>
    </row>
    <row r="82" spans="1:36" outlineLevel="1" x14ac:dyDescent="0.2">
      <c r="A82" s="2" t="s">
        <v>16</v>
      </c>
      <c r="B82" s="2" t="s">
        <v>142</v>
      </c>
      <c r="C82" s="2" t="str">
        <f t="shared" si="45"/>
        <v>SRSXT25500</v>
      </c>
      <c r="D82" s="2" t="s">
        <v>143</v>
      </c>
      <c r="E82" s="2" t="s">
        <v>113</v>
      </c>
      <c r="F82" s="26"/>
      <c r="G82" s="27">
        <v>0</v>
      </c>
      <c r="H82" s="27">
        <v>0</v>
      </c>
      <c r="I82" s="27">
        <v>0</v>
      </c>
      <c r="J82" s="27">
        <v>0</v>
      </c>
      <c r="K82" s="27">
        <v>0</v>
      </c>
      <c r="L82" s="27">
        <v>0</v>
      </c>
      <c r="M82" s="28">
        <v>85</v>
      </c>
      <c r="N82" s="28">
        <v>85</v>
      </c>
      <c r="O82" s="28">
        <v>45</v>
      </c>
      <c r="P82" s="28">
        <v>45</v>
      </c>
      <c r="Q82" s="28">
        <v>45</v>
      </c>
      <c r="R82" s="28">
        <v>53</v>
      </c>
      <c r="S82" s="29">
        <f t="shared" si="46"/>
        <v>358</v>
      </c>
      <c r="T82" s="26"/>
      <c r="U82" s="26">
        <v>30.92</v>
      </c>
      <c r="V82" s="26">
        <v>30.92</v>
      </c>
      <c r="W82" s="26">
        <v>30.92</v>
      </c>
      <c r="X82" s="26">
        <v>30.92</v>
      </c>
      <c r="Y82" s="26">
        <v>30.92</v>
      </c>
      <c r="Z82" s="26">
        <v>30.92</v>
      </c>
      <c r="AA82" s="26">
        <v>30.92</v>
      </c>
      <c r="AB82" s="26">
        <v>30.92</v>
      </c>
      <c r="AC82" s="26">
        <v>30.92</v>
      </c>
      <c r="AD82" s="26">
        <v>30.92</v>
      </c>
      <c r="AE82" s="26">
        <v>30.92</v>
      </c>
      <c r="AF82" s="26">
        <v>30.92</v>
      </c>
      <c r="AG82" s="30">
        <f t="shared" si="47"/>
        <v>371.04000000000013</v>
      </c>
      <c r="AI82" s="31">
        <f t="shared" si="48"/>
        <v>-13.040000000000134</v>
      </c>
      <c r="AJ82" s="32">
        <f t="shared" si="49"/>
        <v>-3.6424581005586966E-2</v>
      </c>
    </row>
    <row r="83" spans="1:36" outlineLevel="1" x14ac:dyDescent="0.2">
      <c r="A83" s="2" t="s">
        <v>16</v>
      </c>
      <c r="B83" s="2" t="s">
        <v>144</v>
      </c>
      <c r="C83" s="2" t="str">
        <f t="shared" si="45"/>
        <v>SRSXT40100</v>
      </c>
      <c r="D83" s="36" t="s">
        <v>145</v>
      </c>
      <c r="E83" s="2" t="s">
        <v>113</v>
      </c>
      <c r="F83" s="26"/>
      <c r="G83" s="27">
        <v>57.26</v>
      </c>
      <c r="H83" s="27">
        <v>28.63</v>
      </c>
      <c r="I83" s="27">
        <v>86.81</v>
      </c>
      <c r="J83" s="27">
        <v>28.63</v>
      </c>
      <c r="K83" s="27">
        <v>28.63</v>
      </c>
      <c r="L83" s="27">
        <v>38.85</v>
      </c>
      <c r="M83" s="28">
        <v>29</v>
      </c>
      <c r="N83" s="28">
        <v>29</v>
      </c>
      <c r="O83" s="28">
        <v>29</v>
      </c>
      <c r="P83" s="28">
        <v>29</v>
      </c>
      <c r="Q83" s="28">
        <v>29</v>
      </c>
      <c r="R83" s="28">
        <v>29</v>
      </c>
      <c r="S83" s="29">
        <f t="shared" si="46"/>
        <v>442.81</v>
      </c>
      <c r="T83" s="61"/>
      <c r="U83" s="26">
        <v>38.17</v>
      </c>
      <c r="V83" s="26">
        <v>38.17</v>
      </c>
      <c r="W83" s="26">
        <v>38.17</v>
      </c>
      <c r="X83" s="26">
        <v>38.17</v>
      </c>
      <c r="Y83" s="26">
        <v>38.17</v>
      </c>
      <c r="Z83" s="26">
        <v>38.17</v>
      </c>
      <c r="AA83" s="26">
        <v>38.17</v>
      </c>
      <c r="AB83" s="26">
        <v>38.17</v>
      </c>
      <c r="AC83" s="26">
        <v>38.17</v>
      </c>
      <c r="AD83" s="26">
        <v>38.17</v>
      </c>
      <c r="AE83" s="26">
        <v>38.17</v>
      </c>
      <c r="AF83" s="26">
        <v>38.17</v>
      </c>
      <c r="AG83" s="30">
        <f t="shared" si="47"/>
        <v>458.04000000000013</v>
      </c>
      <c r="AI83" s="31">
        <f t="shared" si="48"/>
        <v>-15.230000000000132</v>
      </c>
      <c r="AJ83" s="32">
        <f t="shared" si="49"/>
        <v>-3.4393983875703193E-2</v>
      </c>
    </row>
    <row r="84" spans="1:36" outlineLevel="1" x14ac:dyDescent="0.2">
      <c r="A84" s="2" t="s">
        <v>16</v>
      </c>
      <c r="B84" s="2" t="s">
        <v>146</v>
      </c>
      <c r="C84" s="2" t="str">
        <f t="shared" si="45"/>
        <v>SRSXT40500</v>
      </c>
      <c r="D84" s="36" t="s">
        <v>147</v>
      </c>
      <c r="E84" s="2" t="s">
        <v>113</v>
      </c>
      <c r="F84" s="26"/>
      <c r="G84" s="27">
        <v>0</v>
      </c>
      <c r="H84" s="27">
        <v>0</v>
      </c>
      <c r="I84" s="27">
        <v>34.380000000000003</v>
      </c>
      <c r="J84" s="27">
        <v>0</v>
      </c>
      <c r="K84" s="27">
        <v>0</v>
      </c>
      <c r="L84" s="27">
        <v>0</v>
      </c>
      <c r="M84" s="28"/>
      <c r="N84" s="28"/>
      <c r="O84" s="28"/>
      <c r="P84" s="28"/>
      <c r="Q84" s="28"/>
      <c r="R84" s="28"/>
      <c r="S84" s="29">
        <f t="shared" si="46"/>
        <v>34.380000000000003</v>
      </c>
      <c r="T84" s="61"/>
      <c r="U84" s="26">
        <v>3</v>
      </c>
      <c r="V84" s="26">
        <v>3</v>
      </c>
      <c r="W84" s="26">
        <v>3</v>
      </c>
      <c r="X84" s="26">
        <v>3</v>
      </c>
      <c r="Y84" s="26">
        <v>3</v>
      </c>
      <c r="Z84" s="26">
        <v>3</v>
      </c>
      <c r="AA84" s="26">
        <v>3</v>
      </c>
      <c r="AB84" s="26">
        <v>3</v>
      </c>
      <c r="AC84" s="26">
        <v>3</v>
      </c>
      <c r="AD84" s="26">
        <v>3</v>
      </c>
      <c r="AE84" s="26">
        <v>3</v>
      </c>
      <c r="AF84" s="26">
        <v>3</v>
      </c>
      <c r="AG84" s="30">
        <f t="shared" si="47"/>
        <v>36</v>
      </c>
      <c r="AI84" s="31">
        <f t="shared" si="48"/>
        <v>-1.6199999999999974</v>
      </c>
      <c r="AJ84" s="32">
        <f t="shared" si="49"/>
        <v>-4.7120418848167464E-2</v>
      </c>
    </row>
    <row r="85" spans="1:36" outlineLevel="1" x14ac:dyDescent="0.2">
      <c r="A85" s="2" t="s">
        <v>16</v>
      </c>
      <c r="B85" s="2" t="s">
        <v>148</v>
      </c>
      <c r="C85" s="2" t="str">
        <f t="shared" si="45"/>
        <v>SRSXT54200</v>
      </c>
      <c r="D85" s="2" t="s">
        <v>149</v>
      </c>
      <c r="E85" s="2" t="s">
        <v>113</v>
      </c>
      <c r="F85" s="26"/>
      <c r="G85" s="27">
        <v>0</v>
      </c>
      <c r="H85" s="27">
        <v>0</v>
      </c>
      <c r="I85" s="27">
        <v>0</v>
      </c>
      <c r="J85" s="27">
        <v>0</v>
      </c>
      <c r="K85" s="27">
        <v>0</v>
      </c>
      <c r="L85" s="27">
        <v>0</v>
      </c>
      <c r="M85" s="28"/>
      <c r="N85" s="28"/>
      <c r="O85" s="28"/>
      <c r="P85" s="28"/>
      <c r="Q85" s="28"/>
      <c r="R85" s="28"/>
      <c r="S85" s="29">
        <f t="shared" si="46"/>
        <v>0</v>
      </c>
      <c r="T85" s="26"/>
      <c r="U85" s="26">
        <v>0</v>
      </c>
      <c r="V85" s="26">
        <v>0</v>
      </c>
      <c r="W85" s="26">
        <v>0</v>
      </c>
      <c r="X85" s="26">
        <v>0</v>
      </c>
      <c r="Y85" s="26">
        <v>0</v>
      </c>
      <c r="Z85" s="26">
        <v>0</v>
      </c>
      <c r="AA85" s="26">
        <v>0</v>
      </c>
      <c r="AB85" s="26">
        <v>0</v>
      </c>
      <c r="AC85" s="26">
        <v>0</v>
      </c>
      <c r="AD85" s="26">
        <v>0</v>
      </c>
      <c r="AE85" s="26">
        <v>0</v>
      </c>
      <c r="AF85" s="26">
        <v>0</v>
      </c>
      <c r="AG85" s="30">
        <f t="shared" si="47"/>
        <v>0</v>
      </c>
      <c r="AI85" s="31">
        <f t="shared" si="48"/>
        <v>0</v>
      </c>
      <c r="AJ85" s="32" t="str">
        <f t="shared" si="49"/>
        <v/>
      </c>
    </row>
    <row r="86" spans="1:36" outlineLevel="1" x14ac:dyDescent="0.2">
      <c r="A86" s="2" t="s">
        <v>16</v>
      </c>
      <c r="B86" s="2" t="s">
        <v>150</v>
      </c>
      <c r="C86" s="2" t="str">
        <f t="shared" si="45"/>
        <v>SRSXT54300</v>
      </c>
      <c r="D86" s="2" t="s">
        <v>149</v>
      </c>
      <c r="E86" s="2" t="s">
        <v>113</v>
      </c>
      <c r="F86" s="26"/>
      <c r="G86" s="27">
        <v>0</v>
      </c>
      <c r="H86" s="27">
        <v>0</v>
      </c>
      <c r="I86" s="27">
        <v>0</v>
      </c>
      <c r="J86" s="27">
        <v>0</v>
      </c>
      <c r="K86" s="27">
        <v>0</v>
      </c>
      <c r="L86" s="27">
        <v>0</v>
      </c>
      <c r="M86" s="28"/>
      <c r="N86" s="28"/>
      <c r="O86" s="28"/>
      <c r="P86" s="28"/>
      <c r="Q86" s="28"/>
      <c r="R86" s="28"/>
      <c r="S86" s="29">
        <f t="shared" si="46"/>
        <v>0</v>
      </c>
      <c r="T86" s="26"/>
      <c r="U86" s="26">
        <v>0</v>
      </c>
      <c r="V86" s="26">
        <v>0</v>
      </c>
      <c r="W86" s="26">
        <v>0</v>
      </c>
      <c r="X86" s="26">
        <v>0</v>
      </c>
      <c r="Y86" s="26">
        <v>0</v>
      </c>
      <c r="Z86" s="26">
        <v>0</v>
      </c>
      <c r="AA86" s="26">
        <v>0</v>
      </c>
      <c r="AB86" s="26">
        <v>0</v>
      </c>
      <c r="AC86" s="26">
        <v>0</v>
      </c>
      <c r="AD86" s="26">
        <v>0</v>
      </c>
      <c r="AE86" s="26">
        <v>0</v>
      </c>
      <c r="AF86" s="26">
        <v>0</v>
      </c>
      <c r="AG86" s="30">
        <f t="shared" si="47"/>
        <v>0</v>
      </c>
      <c r="AI86" s="31">
        <f t="shared" si="48"/>
        <v>0</v>
      </c>
      <c r="AJ86" s="32" t="str">
        <f t="shared" si="49"/>
        <v/>
      </c>
    </row>
    <row r="87" spans="1:36" outlineLevel="1" x14ac:dyDescent="0.2">
      <c r="A87" s="2" t="s">
        <v>16</v>
      </c>
      <c r="B87" s="2" t="s">
        <v>151</v>
      </c>
      <c r="C87" s="2" t="str">
        <f t="shared" si="45"/>
        <v>SRSXT54600</v>
      </c>
      <c r="D87" s="2" t="s">
        <v>149</v>
      </c>
      <c r="E87" s="2" t="s">
        <v>113</v>
      </c>
      <c r="F87" s="26"/>
      <c r="G87" s="27">
        <v>0</v>
      </c>
      <c r="H87" s="27">
        <v>0</v>
      </c>
      <c r="I87" s="27">
        <v>0</v>
      </c>
      <c r="J87" s="27">
        <v>0</v>
      </c>
      <c r="K87" s="27">
        <v>0</v>
      </c>
      <c r="L87" s="27">
        <v>0</v>
      </c>
      <c r="M87" s="28"/>
      <c r="N87" s="28"/>
      <c r="O87" s="28"/>
      <c r="P87" s="28"/>
      <c r="Q87" s="28"/>
      <c r="R87" s="28"/>
      <c r="S87" s="29">
        <f t="shared" si="46"/>
        <v>0</v>
      </c>
      <c r="T87" s="26"/>
      <c r="U87" s="26">
        <v>0</v>
      </c>
      <c r="V87" s="26">
        <v>0</v>
      </c>
      <c r="W87" s="26">
        <v>0</v>
      </c>
      <c r="X87" s="26">
        <v>0</v>
      </c>
      <c r="Y87" s="26">
        <v>0</v>
      </c>
      <c r="Z87" s="26">
        <v>0</v>
      </c>
      <c r="AA87" s="26">
        <v>0</v>
      </c>
      <c r="AB87" s="26">
        <v>0</v>
      </c>
      <c r="AC87" s="26">
        <v>0</v>
      </c>
      <c r="AD87" s="26">
        <v>0</v>
      </c>
      <c r="AE87" s="26">
        <v>0</v>
      </c>
      <c r="AF87" s="26">
        <v>0</v>
      </c>
      <c r="AG87" s="30">
        <f t="shared" si="47"/>
        <v>0</v>
      </c>
      <c r="AI87" s="31">
        <f t="shared" si="48"/>
        <v>0</v>
      </c>
      <c r="AJ87" s="32" t="str">
        <f t="shared" si="49"/>
        <v/>
      </c>
    </row>
    <row r="88" spans="1:36" outlineLevel="1" x14ac:dyDescent="0.2">
      <c r="A88" s="2" t="s">
        <v>16</v>
      </c>
      <c r="B88" s="2" t="s">
        <v>152</v>
      </c>
      <c r="C88" s="2" t="str">
        <f t="shared" si="45"/>
        <v>SRSXT54700</v>
      </c>
      <c r="D88" s="2" t="s">
        <v>149</v>
      </c>
      <c r="E88" s="2" t="s">
        <v>113</v>
      </c>
      <c r="F88" s="26"/>
      <c r="G88" s="27">
        <v>0</v>
      </c>
      <c r="H88" s="27">
        <v>0</v>
      </c>
      <c r="I88" s="27">
        <v>0</v>
      </c>
      <c r="J88" s="27">
        <v>0</v>
      </c>
      <c r="K88" s="27">
        <v>0</v>
      </c>
      <c r="L88" s="27">
        <v>0</v>
      </c>
      <c r="M88" s="28"/>
      <c r="N88" s="28"/>
      <c r="O88" s="28"/>
      <c r="P88" s="28"/>
      <c r="Q88" s="28"/>
      <c r="R88" s="28"/>
      <c r="S88" s="29">
        <f t="shared" si="46"/>
        <v>0</v>
      </c>
      <c r="T88" s="26"/>
      <c r="U88" s="26">
        <v>0</v>
      </c>
      <c r="V88" s="26">
        <v>0</v>
      </c>
      <c r="W88" s="26">
        <v>0</v>
      </c>
      <c r="X88" s="26">
        <v>0</v>
      </c>
      <c r="Y88" s="26">
        <v>0</v>
      </c>
      <c r="Z88" s="26">
        <v>0</v>
      </c>
      <c r="AA88" s="26">
        <v>0</v>
      </c>
      <c r="AB88" s="26">
        <v>0</v>
      </c>
      <c r="AC88" s="26">
        <v>0</v>
      </c>
      <c r="AD88" s="26">
        <v>0</v>
      </c>
      <c r="AE88" s="26">
        <v>0</v>
      </c>
      <c r="AF88" s="26">
        <v>0</v>
      </c>
      <c r="AG88" s="39">
        <f t="shared" si="47"/>
        <v>0</v>
      </c>
      <c r="AI88" s="62">
        <f t="shared" si="48"/>
        <v>0</v>
      </c>
      <c r="AJ88" s="52" t="str">
        <f t="shared" si="49"/>
        <v/>
      </c>
    </row>
    <row r="89" spans="1:36" x14ac:dyDescent="0.2">
      <c r="E89" s="4" t="s">
        <v>113</v>
      </c>
      <c r="F89" s="35"/>
      <c r="G89" s="53">
        <f t="shared" ref="G89:R89" si="50">SUBTOTAL(9,G65:G88)</f>
        <v>3417.48</v>
      </c>
      <c r="H89" s="53">
        <f t="shared" si="50"/>
        <v>10464.109999999999</v>
      </c>
      <c r="I89" s="53">
        <f t="shared" si="50"/>
        <v>4435.4400000000005</v>
      </c>
      <c r="J89" s="53">
        <f t="shared" si="50"/>
        <v>3531.7799999999993</v>
      </c>
      <c r="K89" s="53">
        <f t="shared" si="50"/>
        <v>2739.33</v>
      </c>
      <c r="L89" s="53">
        <f t="shared" si="50"/>
        <v>2729.5099999999998</v>
      </c>
      <c r="M89" s="54">
        <f t="shared" si="50"/>
        <v>5481.9240445868754</v>
      </c>
      <c r="N89" s="54">
        <f t="shared" si="50"/>
        <v>4753.9516207926126</v>
      </c>
      <c r="O89" s="54">
        <f t="shared" si="50"/>
        <v>5773.2757620573666</v>
      </c>
      <c r="P89" s="54">
        <f t="shared" si="50"/>
        <v>4863.9516207926126</v>
      </c>
      <c r="Q89" s="54">
        <f t="shared" si="50"/>
        <v>5373.2757620573666</v>
      </c>
      <c r="R89" s="54">
        <f t="shared" si="50"/>
        <v>2527.4055480282464</v>
      </c>
      <c r="S89" s="55">
        <f>SUM(G89:R89)</f>
        <v>56091.434358315084</v>
      </c>
      <c r="T89" s="26"/>
      <c r="U89" s="56">
        <f t="shared" ref="U89:AF89" si="51">SUBTOTAL(9,U65:U88)</f>
        <v>4808.66</v>
      </c>
      <c r="V89" s="56">
        <f t="shared" si="51"/>
        <v>4808.66</v>
      </c>
      <c r="W89" s="56">
        <f t="shared" si="51"/>
        <v>5008.8342499999999</v>
      </c>
      <c r="X89" s="56">
        <f t="shared" si="51"/>
        <v>4959.2524999999996</v>
      </c>
      <c r="Y89" s="56">
        <f t="shared" si="51"/>
        <v>4808.66</v>
      </c>
      <c r="Z89" s="56">
        <f t="shared" si="51"/>
        <v>4808.66</v>
      </c>
      <c r="AA89" s="56">
        <f t="shared" si="51"/>
        <v>4808.66</v>
      </c>
      <c r="AB89" s="56">
        <f t="shared" si="51"/>
        <v>4808.66</v>
      </c>
      <c r="AC89" s="56">
        <f t="shared" si="51"/>
        <v>4808.66</v>
      </c>
      <c r="AD89" s="56">
        <f t="shared" si="51"/>
        <v>4808.66</v>
      </c>
      <c r="AE89" s="56">
        <f t="shared" si="51"/>
        <v>4808.66</v>
      </c>
      <c r="AF89" s="56">
        <f t="shared" si="51"/>
        <v>4808.66</v>
      </c>
      <c r="AG89" s="30">
        <f>SUM(U89:AF89)</f>
        <v>58054.686750000008</v>
      </c>
      <c r="AI89" s="57">
        <f>-AG89+S89</f>
        <v>-1963.2523916849241</v>
      </c>
      <c r="AJ89" s="58">
        <f t="shared" si="49"/>
        <v>-3.5000930429832884E-2</v>
      </c>
    </row>
    <row r="90" spans="1:36" x14ac:dyDescent="0.2">
      <c r="F90" s="26"/>
      <c r="G90" s="27"/>
      <c r="H90" s="27"/>
      <c r="I90" s="27"/>
      <c r="J90" s="27"/>
      <c r="K90" s="27"/>
      <c r="L90" s="27"/>
      <c r="M90" s="28"/>
      <c r="N90" s="28"/>
      <c r="O90" s="28"/>
      <c r="P90" s="28"/>
      <c r="Q90" s="28"/>
      <c r="R90" s="28"/>
      <c r="S90" s="29"/>
      <c r="T90" s="26"/>
      <c r="U90" s="26"/>
      <c r="V90" s="26"/>
      <c r="W90" s="26"/>
      <c r="X90" s="26"/>
      <c r="Y90" s="26"/>
      <c r="Z90" s="26"/>
      <c r="AA90" s="26"/>
      <c r="AB90" s="26"/>
      <c r="AC90" s="26"/>
      <c r="AD90" s="26"/>
      <c r="AE90" s="26"/>
      <c r="AF90" s="26"/>
      <c r="AG90" s="30"/>
      <c r="AI90" s="48"/>
      <c r="AJ90" s="49"/>
    </row>
    <row r="91" spans="1:36" x14ac:dyDescent="0.2">
      <c r="F91" s="26"/>
      <c r="G91" s="27"/>
      <c r="H91" s="27"/>
      <c r="I91" s="27"/>
      <c r="J91" s="27"/>
      <c r="K91" s="27"/>
      <c r="L91" s="27"/>
      <c r="M91" s="28"/>
      <c r="N91" s="28"/>
      <c r="O91" s="28"/>
      <c r="P91" s="28"/>
      <c r="Q91" s="28"/>
      <c r="R91" s="28"/>
      <c r="S91" s="29"/>
      <c r="T91" s="26"/>
      <c r="U91" s="26"/>
      <c r="V91" s="26"/>
      <c r="W91" s="26"/>
      <c r="X91" s="26"/>
      <c r="Y91" s="26"/>
      <c r="Z91" s="26"/>
      <c r="AA91" s="26"/>
      <c r="AB91" s="26"/>
      <c r="AC91" s="26"/>
      <c r="AD91" s="26"/>
      <c r="AE91" s="26"/>
      <c r="AF91" s="26"/>
      <c r="AG91" s="39"/>
      <c r="AI91" s="40"/>
      <c r="AJ91" s="41"/>
    </row>
    <row r="92" spans="1:36" x14ac:dyDescent="0.2">
      <c r="E92" s="4" t="s">
        <v>153</v>
      </c>
      <c r="F92" s="26"/>
      <c r="G92" s="53">
        <f t="shared" ref="G92:R92" si="52">SUBTOTAL(9,G25:G89)</f>
        <v>44586.840000000011</v>
      </c>
      <c r="H92" s="53">
        <f t="shared" si="52"/>
        <v>54941.42</v>
      </c>
      <c r="I92" s="53">
        <f t="shared" si="52"/>
        <v>59839.250000000007</v>
      </c>
      <c r="J92" s="53">
        <f t="shared" si="52"/>
        <v>55750.869999999995</v>
      </c>
      <c r="K92" s="53">
        <f t="shared" si="52"/>
        <v>51002.659999999996</v>
      </c>
      <c r="L92" s="53">
        <f t="shared" si="52"/>
        <v>52672.23</v>
      </c>
      <c r="M92" s="54">
        <f t="shared" si="52"/>
        <v>69199.934297746586</v>
      </c>
      <c r="N92" s="54">
        <f t="shared" si="52"/>
        <v>56466.571873952336</v>
      </c>
      <c r="O92" s="54">
        <f t="shared" si="52"/>
        <v>57537.916015217088</v>
      </c>
      <c r="P92" s="54">
        <f t="shared" si="52"/>
        <v>56628.591873952333</v>
      </c>
      <c r="Q92" s="54">
        <f t="shared" si="52"/>
        <v>57137.916015217088</v>
      </c>
      <c r="R92" s="54">
        <f t="shared" si="52"/>
        <v>38270.66580118797</v>
      </c>
      <c r="S92" s="55">
        <f>SUM(G92:R92)</f>
        <v>654034.86587727338</v>
      </c>
      <c r="T92" s="26"/>
      <c r="U92" s="56">
        <f t="shared" ref="U92:AF92" si="53">SUBTOTAL(9,U25:U89)</f>
        <v>44782.281391094315</v>
      </c>
      <c r="V92" s="56">
        <f t="shared" si="53"/>
        <v>51599.030150480765</v>
      </c>
      <c r="W92" s="56">
        <f t="shared" si="53"/>
        <v>54650.552482111598</v>
      </c>
      <c r="X92" s="56">
        <f t="shared" si="53"/>
        <v>57955.841872165562</v>
      </c>
      <c r="Y92" s="56">
        <f t="shared" si="53"/>
        <v>56798.240722374947</v>
      </c>
      <c r="Z92" s="56">
        <f t="shared" si="53"/>
        <v>51264.715061482559</v>
      </c>
      <c r="AA92" s="56">
        <f t="shared" si="53"/>
        <v>53751.927626402248</v>
      </c>
      <c r="AB92" s="56">
        <f t="shared" si="53"/>
        <v>54047.821888806619</v>
      </c>
      <c r="AC92" s="56">
        <f t="shared" si="53"/>
        <v>51479.084000344279</v>
      </c>
      <c r="AD92" s="56">
        <f t="shared" si="53"/>
        <v>51676.502410693123</v>
      </c>
      <c r="AE92" s="56">
        <f t="shared" si="53"/>
        <v>50491.057294542719</v>
      </c>
      <c r="AF92" s="56">
        <f t="shared" si="53"/>
        <v>49367.849606475706</v>
      </c>
      <c r="AG92" s="30">
        <f>SUM(AG34+AG42+AG52+AG61+AG89)</f>
        <v>627864.90450697439</v>
      </c>
      <c r="AI92" s="57">
        <f>-AG92+S92</f>
        <v>26169.961370298988</v>
      </c>
      <c r="AJ92" s="58">
        <f>IF(ISERROR(AI92/S92),"",AI92/S92)</f>
        <v>4.0013098285206189E-2</v>
      </c>
    </row>
    <row r="93" spans="1:36" x14ac:dyDescent="0.2">
      <c r="F93" s="26"/>
      <c r="G93" s="27"/>
      <c r="H93" s="27"/>
      <c r="I93" s="27"/>
      <c r="J93" s="27"/>
      <c r="K93" s="27"/>
      <c r="L93" s="27"/>
      <c r="M93" s="28"/>
      <c r="N93" s="28"/>
      <c r="O93" s="28"/>
      <c r="P93" s="28"/>
      <c r="Q93" s="28"/>
      <c r="R93" s="28"/>
      <c r="S93" s="29"/>
      <c r="T93" s="26"/>
      <c r="U93" s="26"/>
      <c r="V93" s="26"/>
      <c r="W93" s="26"/>
      <c r="X93" s="26"/>
      <c r="Y93" s="26"/>
      <c r="Z93" s="26"/>
      <c r="AA93" s="26"/>
      <c r="AB93" s="26"/>
      <c r="AC93" s="26"/>
      <c r="AD93" s="26"/>
      <c r="AE93" s="26"/>
      <c r="AF93" s="26"/>
      <c r="AG93" s="39"/>
      <c r="AI93" s="40"/>
      <c r="AJ93" s="41"/>
    </row>
    <row r="94" spans="1:36" ht="18.75" customHeight="1" x14ac:dyDescent="0.2">
      <c r="E94" s="63" t="s">
        <v>154</v>
      </c>
      <c r="F94" s="64"/>
      <c r="G94" s="65">
        <f t="shared" ref="G94:R94" si="54">SUM(G23-G92)</f>
        <v>-23084.350000000009</v>
      </c>
      <c r="H94" s="65">
        <f t="shared" si="54"/>
        <v>136664.44</v>
      </c>
      <c r="I94" s="65">
        <f t="shared" si="54"/>
        <v>61590.1</v>
      </c>
      <c r="J94" s="65">
        <f t="shared" si="54"/>
        <v>65359.94</v>
      </c>
      <c r="K94" s="65">
        <f t="shared" si="54"/>
        <v>73849.700000000012</v>
      </c>
      <c r="L94" s="65">
        <f t="shared" si="54"/>
        <v>-134141.80000000002</v>
      </c>
      <c r="M94" s="66">
        <f t="shared" si="54"/>
        <v>42045.815702253414</v>
      </c>
      <c r="N94" s="66">
        <f t="shared" si="54"/>
        <v>66352.31812604767</v>
      </c>
      <c r="O94" s="66">
        <f t="shared" si="54"/>
        <v>61423.263984782905</v>
      </c>
      <c r="P94" s="66">
        <f t="shared" si="54"/>
        <v>66190.298126047666</v>
      </c>
      <c r="Q94" s="66">
        <f t="shared" si="54"/>
        <v>61823.263984782905</v>
      </c>
      <c r="R94" s="66">
        <f t="shared" si="54"/>
        <v>-4179.2058011879708</v>
      </c>
      <c r="S94" s="67">
        <f>SUM(G94:R94)</f>
        <v>473893.78412272659</v>
      </c>
      <c r="T94" s="64"/>
      <c r="U94" s="68">
        <f t="shared" ref="U94:AF94" si="55">SUM(U23-U92)</f>
        <v>-41552.531391094315</v>
      </c>
      <c r="V94" s="68">
        <f t="shared" si="55"/>
        <v>-48369.280150480765</v>
      </c>
      <c r="W94" s="68">
        <f t="shared" si="55"/>
        <v>74864.031703602697</v>
      </c>
      <c r="X94" s="68">
        <f t="shared" si="55"/>
        <v>67485.037984977302</v>
      </c>
      <c r="Y94" s="68">
        <f t="shared" si="55"/>
        <v>72716.343463339348</v>
      </c>
      <c r="Z94" s="68">
        <f t="shared" si="55"/>
        <v>78249.869124231744</v>
      </c>
      <c r="AA94" s="68">
        <f t="shared" si="55"/>
        <v>63541.543573597766</v>
      </c>
      <c r="AB94" s="68">
        <f t="shared" si="55"/>
        <v>75466.762296907677</v>
      </c>
      <c r="AC94" s="68">
        <f t="shared" si="55"/>
        <v>73961.795856798592</v>
      </c>
      <c r="AD94" s="68">
        <f t="shared" si="55"/>
        <v>77838.081775021172</v>
      </c>
      <c r="AE94" s="68">
        <f t="shared" si="55"/>
        <v>74949.822562600137</v>
      </c>
      <c r="AF94" s="68">
        <f t="shared" si="55"/>
        <v>-46138.099606475706</v>
      </c>
      <c r="AG94" s="69">
        <f>SUM(U94:AF94)</f>
        <v>523013.37719302566</v>
      </c>
      <c r="AI94" s="70">
        <f>AG94-S94</f>
        <v>49119.593070299074</v>
      </c>
      <c r="AJ94" s="71">
        <f>IF(ISERROR(AI94/S94),"",AI94/S94)</f>
        <v>0.10365106003918029</v>
      </c>
    </row>
    <row r="95" spans="1:36" x14ac:dyDescent="0.2">
      <c r="F95" s="26"/>
      <c r="G95" s="27"/>
      <c r="H95" s="27"/>
      <c r="I95" s="27"/>
      <c r="J95" s="27"/>
      <c r="K95" s="27"/>
      <c r="L95" s="72"/>
      <c r="M95" s="28"/>
      <c r="N95" s="28"/>
      <c r="O95" s="28"/>
      <c r="P95" s="28"/>
      <c r="Q95" s="28"/>
      <c r="R95" s="28"/>
      <c r="S95" s="29"/>
      <c r="T95" s="26"/>
      <c r="U95" s="26"/>
      <c r="V95" s="26"/>
      <c r="W95" s="26"/>
      <c r="X95" s="26"/>
      <c r="Y95" s="26"/>
      <c r="Z95" s="26"/>
      <c r="AA95" s="26"/>
      <c r="AB95" s="26"/>
      <c r="AC95" s="26"/>
      <c r="AD95" s="26"/>
      <c r="AE95" s="26"/>
      <c r="AF95" s="26"/>
      <c r="AG95" s="30"/>
      <c r="AI95" s="48"/>
      <c r="AJ95" s="49"/>
    </row>
    <row r="96" spans="1:36" x14ac:dyDescent="0.2">
      <c r="F96" s="26"/>
      <c r="G96" s="27"/>
      <c r="H96" s="27"/>
      <c r="I96" s="27"/>
      <c r="J96" s="27"/>
      <c r="K96" s="27"/>
      <c r="L96" s="27"/>
      <c r="M96" s="28"/>
      <c r="N96" s="28"/>
      <c r="O96" s="28"/>
      <c r="P96" s="28"/>
      <c r="Q96" s="28"/>
      <c r="R96" s="28"/>
      <c r="S96" s="29"/>
      <c r="T96" s="26"/>
      <c r="U96" s="26"/>
      <c r="V96" s="26"/>
      <c r="W96" s="26"/>
      <c r="X96" s="26"/>
      <c r="Y96" s="26"/>
      <c r="Z96" s="26"/>
      <c r="AA96" s="26"/>
      <c r="AB96" s="26"/>
      <c r="AC96" s="26"/>
      <c r="AD96" s="26"/>
      <c r="AE96" s="26"/>
      <c r="AF96" s="26"/>
      <c r="AG96" s="30"/>
      <c r="AI96" s="48"/>
      <c r="AJ96" s="49"/>
    </row>
    <row r="97" spans="1:36" x14ac:dyDescent="0.2">
      <c r="A97" s="2" t="s">
        <v>16</v>
      </c>
      <c r="B97" s="2" t="s">
        <v>155</v>
      </c>
      <c r="C97" s="2" t="str">
        <f>A97&amp;B97</f>
        <v>SRSXC00000</v>
      </c>
      <c r="D97" s="2" t="s">
        <v>156</v>
      </c>
      <c r="E97" s="2" t="s">
        <v>156</v>
      </c>
      <c r="F97" s="26"/>
      <c r="G97" s="27">
        <v>-365.30999999999949</v>
      </c>
      <c r="H97" s="27">
        <v>0</v>
      </c>
      <c r="I97" s="27">
        <v>0</v>
      </c>
      <c r="J97" s="27">
        <v>0</v>
      </c>
      <c r="K97" s="27">
        <v>0</v>
      </c>
      <c r="L97" s="27">
        <v>0</v>
      </c>
      <c r="M97" s="28"/>
      <c r="N97" s="28"/>
      <c r="O97" s="28"/>
      <c r="P97" s="28"/>
      <c r="Q97" s="28"/>
      <c r="R97" s="28">
        <v>100000</v>
      </c>
      <c r="S97" s="29">
        <f>SUM(G97:R97)</f>
        <v>99634.69</v>
      </c>
      <c r="T97" s="26"/>
      <c r="U97" s="26"/>
      <c r="V97" s="26"/>
      <c r="W97" s="26"/>
      <c r="X97" s="26"/>
      <c r="Y97" s="26"/>
      <c r="Z97" s="26"/>
      <c r="AA97" s="26"/>
      <c r="AB97" s="26"/>
      <c r="AC97" s="26"/>
      <c r="AD97" s="26"/>
      <c r="AE97" s="26"/>
      <c r="AF97" s="26"/>
      <c r="AG97" s="30">
        <f>SUM(U97:AF97)</f>
        <v>0</v>
      </c>
      <c r="AI97" s="31">
        <f>-AG97+S97</f>
        <v>99634.69</v>
      </c>
      <c r="AJ97" s="32">
        <f>IF(ISERROR(AI97/S97),"",AI97/S97)</f>
        <v>1</v>
      </c>
    </row>
    <row r="98" spans="1:36" x14ac:dyDescent="0.2">
      <c r="A98" s="2" t="s">
        <v>16</v>
      </c>
      <c r="B98" s="2" t="s">
        <v>157</v>
      </c>
      <c r="C98" s="2" t="str">
        <f>A98&amp;B98</f>
        <v>SRSXT90000</v>
      </c>
      <c r="D98" s="2" t="s">
        <v>158</v>
      </c>
      <c r="E98" s="2" t="s">
        <v>158</v>
      </c>
      <c r="F98" s="26"/>
      <c r="G98" s="27">
        <v>0</v>
      </c>
      <c r="H98" s="27">
        <v>-1.1368683772161603E-13</v>
      </c>
      <c r="I98" s="27">
        <v>0</v>
      </c>
      <c r="J98" s="27">
        <v>0</v>
      </c>
      <c r="K98" s="27">
        <v>0</v>
      </c>
      <c r="L98" s="27">
        <v>-2.2737367544323206E-13</v>
      </c>
      <c r="M98" s="28"/>
      <c r="N98" s="28"/>
      <c r="O98" s="28"/>
      <c r="P98" s="28"/>
      <c r="Q98" s="28"/>
      <c r="R98" s="28"/>
      <c r="S98" s="29">
        <f>SUM(G98:R98)</f>
        <v>-3.4106051316484809E-13</v>
      </c>
      <c r="T98" s="26"/>
      <c r="U98" s="26"/>
      <c r="V98" s="26"/>
      <c r="W98" s="26"/>
      <c r="X98" s="26"/>
      <c r="Y98" s="26"/>
      <c r="Z98" s="26"/>
      <c r="AA98" s="26"/>
      <c r="AB98" s="26"/>
      <c r="AC98" s="26"/>
      <c r="AD98" s="26"/>
      <c r="AE98" s="26"/>
      <c r="AF98" s="26"/>
      <c r="AG98" s="39">
        <f>SUM(U98:AF98)</f>
        <v>0</v>
      </c>
      <c r="AI98" s="51">
        <f>-AG98+S98</f>
        <v>-3.4106051316484809E-13</v>
      </c>
      <c r="AJ98" s="52">
        <f>IF(ISERROR(AI98/S98),"",AI98/S98)</f>
        <v>1</v>
      </c>
    </row>
    <row r="99" spans="1:36" x14ac:dyDescent="0.2">
      <c r="E99" s="4" t="s">
        <v>159</v>
      </c>
      <c r="F99" s="26"/>
      <c r="G99" s="53">
        <f t="shared" ref="G99:R99" si="56">SUBTOTAL(9,G97:G98)</f>
        <v>-365.30999999999949</v>
      </c>
      <c r="H99" s="53">
        <f t="shared" si="56"/>
        <v>-1.1368683772161603E-13</v>
      </c>
      <c r="I99" s="53">
        <f t="shared" si="56"/>
        <v>0</v>
      </c>
      <c r="J99" s="53">
        <f t="shared" si="56"/>
        <v>0</v>
      </c>
      <c r="K99" s="53">
        <f t="shared" si="56"/>
        <v>0</v>
      </c>
      <c r="L99" s="53">
        <f t="shared" si="56"/>
        <v>-2.2737367544323206E-13</v>
      </c>
      <c r="M99" s="54">
        <f t="shared" si="56"/>
        <v>0</v>
      </c>
      <c r="N99" s="54">
        <f t="shared" si="56"/>
        <v>0</v>
      </c>
      <c r="O99" s="54">
        <f t="shared" si="56"/>
        <v>0</v>
      </c>
      <c r="P99" s="54">
        <f t="shared" si="56"/>
        <v>0</v>
      </c>
      <c r="Q99" s="54">
        <f t="shared" si="56"/>
        <v>0</v>
      </c>
      <c r="R99" s="54">
        <f t="shared" si="56"/>
        <v>100000</v>
      </c>
      <c r="S99" s="55">
        <f>SUM(G99:R99)</f>
        <v>99634.69</v>
      </c>
      <c r="T99" s="26"/>
      <c r="U99" s="56">
        <f t="shared" ref="U99:AF99" si="57">SUBTOTAL(9,U97:U98)</f>
        <v>0</v>
      </c>
      <c r="V99" s="56">
        <f t="shared" si="57"/>
        <v>0</v>
      </c>
      <c r="W99" s="56">
        <f t="shared" si="57"/>
        <v>0</v>
      </c>
      <c r="X99" s="56">
        <f t="shared" si="57"/>
        <v>0</v>
      </c>
      <c r="Y99" s="56">
        <f t="shared" si="57"/>
        <v>0</v>
      </c>
      <c r="Z99" s="56">
        <f t="shared" si="57"/>
        <v>0</v>
      </c>
      <c r="AA99" s="56">
        <f t="shared" si="57"/>
        <v>0</v>
      </c>
      <c r="AB99" s="56">
        <f t="shared" si="57"/>
        <v>0</v>
      </c>
      <c r="AC99" s="56">
        <f t="shared" si="57"/>
        <v>0</v>
      </c>
      <c r="AD99" s="56">
        <f t="shared" si="57"/>
        <v>0</v>
      </c>
      <c r="AE99" s="56">
        <f t="shared" si="57"/>
        <v>0</v>
      </c>
      <c r="AF99" s="56">
        <f t="shared" si="57"/>
        <v>0</v>
      </c>
      <c r="AG99" s="30">
        <f>SUBTOTAL(9,AG97:AG98)</f>
        <v>0</v>
      </c>
      <c r="AI99" s="57">
        <f>-AG99+S99</f>
        <v>99634.69</v>
      </c>
      <c r="AJ99" s="58">
        <f>IF(ISERROR(AI99/S99),"",AI99/S99)</f>
        <v>1</v>
      </c>
    </row>
    <row r="100" spans="1:36" x14ac:dyDescent="0.2">
      <c r="F100" s="26"/>
      <c r="G100" s="27"/>
      <c r="H100" s="27"/>
      <c r="I100" s="27"/>
      <c r="J100" s="27"/>
      <c r="K100" s="27"/>
      <c r="L100" s="27"/>
      <c r="M100" s="28"/>
      <c r="N100" s="28"/>
      <c r="O100" s="28"/>
      <c r="P100" s="28"/>
      <c r="Q100" s="28"/>
      <c r="R100" s="28"/>
      <c r="S100" s="29"/>
      <c r="T100" s="26"/>
      <c r="U100" s="26"/>
      <c r="V100" s="26"/>
      <c r="W100" s="26"/>
      <c r="X100" s="26"/>
      <c r="Y100" s="26"/>
      <c r="Z100" s="26"/>
      <c r="AA100" s="26"/>
      <c r="AB100" s="26"/>
      <c r="AC100" s="26"/>
      <c r="AD100" s="26"/>
      <c r="AE100" s="26"/>
      <c r="AF100" s="26"/>
      <c r="AG100" s="39"/>
      <c r="AI100" s="46"/>
      <c r="AJ100" s="47"/>
    </row>
    <row r="101" spans="1:36" ht="18" customHeight="1" thickBot="1" x14ac:dyDescent="0.25">
      <c r="E101" s="63" t="s">
        <v>160</v>
      </c>
      <c r="F101" s="64"/>
      <c r="G101" s="73">
        <f t="shared" ref="G101:R101" si="58">SUM(G94-G99)</f>
        <v>-22719.040000000008</v>
      </c>
      <c r="H101" s="73">
        <f t="shared" si="58"/>
        <v>136664.44</v>
      </c>
      <c r="I101" s="73">
        <f t="shared" si="58"/>
        <v>61590.1</v>
      </c>
      <c r="J101" s="73">
        <f t="shared" si="58"/>
        <v>65359.94</v>
      </c>
      <c r="K101" s="73">
        <f t="shared" si="58"/>
        <v>73849.700000000012</v>
      </c>
      <c r="L101" s="73">
        <f t="shared" si="58"/>
        <v>-134141.80000000002</v>
      </c>
      <c r="M101" s="74">
        <f t="shared" si="58"/>
        <v>42045.815702253414</v>
      </c>
      <c r="N101" s="74">
        <f t="shared" si="58"/>
        <v>66352.31812604767</v>
      </c>
      <c r="O101" s="74">
        <f t="shared" si="58"/>
        <v>61423.263984782905</v>
      </c>
      <c r="P101" s="74">
        <f t="shared" si="58"/>
        <v>66190.298126047666</v>
      </c>
      <c r="Q101" s="74">
        <f t="shared" si="58"/>
        <v>61823.263984782905</v>
      </c>
      <c r="R101" s="74">
        <f t="shared" si="58"/>
        <v>-104179.20580118797</v>
      </c>
      <c r="S101" s="67">
        <f>SUM(S94-S99)</f>
        <v>374259.09412272659</v>
      </c>
      <c r="T101" s="64"/>
      <c r="U101" s="75">
        <f t="shared" ref="U101:AF101" si="59">SUM(U94-U99)</f>
        <v>-41552.531391094315</v>
      </c>
      <c r="V101" s="75">
        <f t="shared" si="59"/>
        <v>-48369.280150480765</v>
      </c>
      <c r="W101" s="75">
        <f t="shared" si="59"/>
        <v>74864.031703602697</v>
      </c>
      <c r="X101" s="75">
        <f t="shared" si="59"/>
        <v>67485.037984977302</v>
      </c>
      <c r="Y101" s="75">
        <f t="shared" si="59"/>
        <v>72716.343463339348</v>
      </c>
      <c r="Z101" s="75">
        <f t="shared" si="59"/>
        <v>78249.869124231744</v>
      </c>
      <c r="AA101" s="75">
        <f t="shared" si="59"/>
        <v>63541.543573597766</v>
      </c>
      <c r="AB101" s="75">
        <f t="shared" si="59"/>
        <v>75466.762296907677</v>
      </c>
      <c r="AC101" s="75">
        <f t="shared" si="59"/>
        <v>73961.795856798592</v>
      </c>
      <c r="AD101" s="75">
        <f t="shared" si="59"/>
        <v>77838.081775021172</v>
      </c>
      <c r="AE101" s="75">
        <f t="shared" si="59"/>
        <v>74949.822562600137</v>
      </c>
      <c r="AF101" s="75">
        <f t="shared" si="59"/>
        <v>-46138.099606475706</v>
      </c>
      <c r="AG101" s="39">
        <f>SUM(AG94-AG99)</f>
        <v>523013.37719302566</v>
      </c>
      <c r="AI101" s="46">
        <f>AG101-S101</f>
        <v>148754.28307029908</v>
      </c>
      <c r="AJ101" s="47">
        <f>IF(ISERROR(AI101/S101),"",AI101/S101)</f>
        <v>0.39746337605765636</v>
      </c>
    </row>
    <row r="102" spans="1:36" ht="13.5" thickTop="1" x14ac:dyDescent="0.2">
      <c r="F102" s="26"/>
      <c r="G102" s="26"/>
      <c r="H102" s="26"/>
      <c r="I102" s="26"/>
      <c r="J102" s="26"/>
      <c r="K102" s="26"/>
      <c r="L102" s="26"/>
      <c r="M102" s="26"/>
      <c r="N102" s="26"/>
      <c r="O102" s="26"/>
      <c r="P102" s="26"/>
      <c r="Q102" s="26"/>
      <c r="R102" s="26"/>
      <c r="S102" s="35"/>
      <c r="T102" s="26"/>
      <c r="AG102" s="50"/>
      <c r="AI102" s="50"/>
      <c r="AJ102" s="50"/>
    </row>
    <row r="103" spans="1:36" x14ac:dyDescent="0.2">
      <c r="F103" s="26"/>
      <c r="G103" s="26"/>
      <c r="H103" s="26"/>
      <c r="I103" s="26"/>
      <c r="J103" s="26"/>
      <c r="K103" s="26"/>
      <c r="L103" s="26"/>
      <c r="M103" s="26"/>
      <c r="N103" s="26"/>
      <c r="O103" s="26"/>
      <c r="P103" s="26"/>
      <c r="Q103" s="26"/>
      <c r="R103" s="26"/>
      <c r="S103" s="35"/>
      <c r="T103" s="26"/>
      <c r="AG103" s="50"/>
      <c r="AI103" s="50"/>
      <c r="AJ103" s="50"/>
    </row>
    <row r="104" spans="1:36" x14ac:dyDescent="0.2">
      <c r="F104" s="26"/>
      <c r="G104" s="26"/>
      <c r="H104" s="26"/>
      <c r="I104" s="26"/>
      <c r="J104" s="26"/>
      <c r="K104" s="26"/>
      <c r="L104" s="26"/>
      <c r="M104" s="26"/>
      <c r="N104" s="26"/>
      <c r="O104" s="26"/>
      <c r="P104" s="26"/>
      <c r="Q104" s="26"/>
      <c r="R104" s="26"/>
      <c r="S104" s="35"/>
      <c r="T104" s="26"/>
    </row>
    <row r="105" spans="1:36" x14ac:dyDescent="0.2">
      <c r="F105" s="26"/>
      <c r="G105" s="26"/>
      <c r="H105" s="26"/>
      <c r="I105" s="26"/>
      <c r="J105" s="26"/>
      <c r="K105" s="26"/>
      <c r="L105" s="26"/>
      <c r="M105" s="26"/>
      <c r="N105" s="26"/>
      <c r="O105" s="26"/>
      <c r="P105" s="26"/>
      <c r="Q105" s="26"/>
      <c r="R105" s="26"/>
      <c r="S105" s="35"/>
      <c r="T105" s="26"/>
    </row>
    <row r="106" spans="1:36" x14ac:dyDescent="0.2">
      <c r="F106" s="26"/>
      <c r="G106" s="26"/>
      <c r="H106" s="26"/>
      <c r="I106" s="26"/>
      <c r="J106" s="26"/>
      <c r="K106" s="26"/>
      <c r="L106" s="26"/>
      <c r="M106" s="26"/>
      <c r="N106" s="26"/>
      <c r="O106" s="26"/>
      <c r="P106" s="26"/>
      <c r="Q106" s="26"/>
      <c r="R106" s="26"/>
      <c r="S106" s="35"/>
      <c r="T106" s="26"/>
    </row>
    <row r="107" spans="1:36" x14ac:dyDescent="0.2">
      <c r="F107" s="26"/>
      <c r="G107" s="26"/>
      <c r="H107" s="26"/>
      <c r="I107" s="26"/>
      <c r="J107" s="26"/>
      <c r="K107" s="26"/>
      <c r="L107" s="26"/>
      <c r="M107" s="26"/>
      <c r="N107" s="26"/>
      <c r="O107" s="26"/>
      <c r="P107" s="26"/>
      <c r="Q107" s="26"/>
      <c r="R107" s="26"/>
      <c r="S107" s="35"/>
      <c r="T107" s="26"/>
    </row>
  </sheetData>
  <pageMargins left="0.15748031496062992" right="0.15748031496062992" top="0.59055118110236227" bottom="0.98425196850393704" header="0.51181102362204722" footer="0.51181102362204722"/>
  <pageSetup paperSize="9" scale="34"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F4675879A817741BD183D93294E4C69" ma:contentTypeVersion="0" ma:contentTypeDescription="Create a new document." ma:contentTypeScope="" ma:versionID="65033c5cc4795f0c4dd89f001ec06e2c">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E04B71-FEEB-4AD7-8C46-F3CDE7A1089D}">
  <ds:schemaRefs>
    <ds:schemaRef ds:uri="http://purl.org/dc/elements/1.1/"/>
    <ds:schemaRef ds:uri="http://purl.org/dc/terms/"/>
    <ds:schemaRef ds:uri="http://schemas.openxmlformats.org/package/2006/metadata/core-properties"/>
    <ds:schemaRef ds:uri="http://www.w3.org/XML/1998/namespace"/>
    <ds:schemaRef ds:uri="http://purl.org/dc/dcmitype/"/>
    <ds:schemaRef ds:uri="http://schemas.microsoft.com/office/2006/documentManagement/type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A8B51D2-2858-4686-8F6D-CECB6F5A702E}">
  <ds:schemaRefs>
    <ds:schemaRef ds:uri="http://schemas.microsoft.com/sharepoint/v3/contenttype/forms"/>
  </ds:schemaRefs>
</ds:datastoreItem>
</file>

<file path=customXml/itemProps3.xml><?xml version="1.0" encoding="utf-8"?>
<ds:datastoreItem xmlns:ds="http://schemas.openxmlformats.org/officeDocument/2006/customXml" ds:itemID="{FC4903BF-AC5E-4261-A019-71B65EAFB3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NPV &amp; Payback Period</vt:lpstr>
      <vt:lpstr>Wilson Budget 11-12</vt:lpstr>
      <vt:lpstr>'NPV &amp; Payback Period'!Print_Area</vt:lpstr>
      <vt:lpstr>'Wilson Budget 11-12'!Print_Area</vt:lpstr>
      <vt:lpstr>'Wilson Budget 11-12'!Print_Titles</vt:lpstr>
      <vt:lpstr>typeofinvestment</vt:lpstr>
    </vt:vector>
  </TitlesOfParts>
  <Company>Imperial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mdknight</dc:creator>
  <cp:lastModifiedBy>Stone, Joel</cp:lastModifiedBy>
  <cp:lastPrinted>2012-04-27T07:25:16Z</cp:lastPrinted>
  <dcterms:created xsi:type="dcterms:W3CDTF">2011-12-13T09:43:19Z</dcterms:created>
  <dcterms:modified xsi:type="dcterms:W3CDTF">2016-02-24T12:36:41Z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0x0101004F4675879A817741BD183D93294E4C69</vt:lpwstr>
  </property>
</Properties>
</file>