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03"/>
  <workbookPr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ahowes2_ic_ac_uk/Documents/Payscales/2025/"/>
    </mc:Choice>
  </mc:AlternateContent>
  <xr:revisionPtr revIDLastSave="24" documentId="8_{9C1BF817-5B39-45DC-8AB9-0AE374F84680}" xr6:coauthVersionLast="47" xr6:coauthVersionMax="47" xr10:uidLastSave="{03C5C4C9-AA17-4FB1-AB33-050DB274834D}"/>
  <bookViews>
    <workbookView xWindow="1670" yWindow="1930" windowWidth="17620" windowHeight="9440" xr2:uid="{00000000-000D-0000-FFFF-FFFF00000000}"/>
  </bookViews>
  <sheets>
    <sheet name="Academic London" sheetId="3" r:id="rId1"/>
  </sheets>
  <definedNames>
    <definedName name="Band1_Thresh">'Academic London'!$D$9</definedName>
    <definedName name="Band2_Thresh">'Academic London'!$D$11</definedName>
    <definedName name="highest_low_spine_new_salary1">ROUNDUP(ROUND(Upper_thresh_low_spine1*(1+Low_Spines_Minimum_Percentage1),0),-1)</definedName>
    <definedName name="highest_low_spine_new_salary2">ROUNDUP(ROUND(Upper_thresh_low_spine2*(1+Low_Spines_Minimum_Percentage2),0),-1)</definedName>
    <definedName name="highest_low_spine_new_salary3">ROUNDUP(ROUND(Upper_thresh_low_spine3*(1+Low_Spines_Minimum_Percentage3),0),-1)</definedName>
    <definedName name="Low_Spines_Minimum_Percentage1">'Academic London'!$D$14</definedName>
    <definedName name="Low_Spines_Minimum_Percentage2">'Academic London'!#REF!</definedName>
    <definedName name="Low_Spines_Minimum_Percentage3">'Academic London'!#REF!</definedName>
    <definedName name="Maximum">'Academic London'!$D$8</definedName>
    <definedName name="Minimum">'Academic London'!$D$7</definedName>
    <definedName name="Percentage1">'Academic London'!$D$6</definedName>
    <definedName name="Percentage2">'Academic London'!$D$10</definedName>
    <definedName name="Percentage3">'Academic London'!$D$12</definedName>
    <definedName name="_xlnm.Print_Area" localSheetId="0">'Academic London'!$B$1:$N$24</definedName>
    <definedName name="Upper_thresh_low_spine1">'Academic London'!$D$13</definedName>
    <definedName name="Upper_thresh_low_spine2">'Academic London'!$D$15</definedName>
    <definedName name="Upper_thresh_low_spine3">'Academic London'!#REF!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3" l="1"/>
  <c r="N14" i="3"/>
  <c r="N15" i="3"/>
  <c r="N12" i="3"/>
  <c r="N10" i="3"/>
  <c r="N8" i="3"/>
  <c r="M13" i="3"/>
  <c r="M14" i="3"/>
  <c r="M15" i="3"/>
  <c r="M12" i="3"/>
  <c r="M10" i="3"/>
  <c r="M8" i="3"/>
  <c r="K13" i="3" l="1"/>
  <c r="K14" i="3"/>
  <c r="K15" i="3"/>
  <c r="K12" i="3"/>
  <c r="K10" i="3"/>
  <c r="K8" i="3"/>
  <c r="D10" i="3"/>
  <c r="D12" i="3"/>
  <c r="E12" i="3" s="1"/>
  <c r="F12" i="3" s="1"/>
  <c r="G12" i="3" s="1"/>
  <c r="D13" i="3"/>
  <c r="E13" i="3" s="1"/>
  <c r="F13" i="3" s="1"/>
  <c r="G13" i="3" s="1"/>
  <c r="D14" i="3"/>
  <c r="D15" i="3"/>
  <c r="D8" i="3"/>
  <c r="H13" i="3" l="1"/>
  <c r="I13" i="3" s="1"/>
  <c r="J13" i="3" s="1"/>
  <c r="H12" i="3"/>
  <c r="I12" i="3" s="1"/>
  <c r="J12" i="3" s="1"/>
  <c r="E10" i="3"/>
  <c r="F10" i="3" s="1"/>
  <c r="E8" i="3"/>
  <c r="F8" i="3" s="1"/>
  <c r="E15" i="3"/>
  <c r="F15" i="3" s="1"/>
  <c r="E14" i="3"/>
  <c r="F14" i="3" s="1"/>
  <c r="G14" i="3" l="1"/>
  <c r="H14" i="3"/>
  <c r="I14" i="3" s="1"/>
  <c r="J14" i="3" s="1"/>
  <c r="G15" i="3"/>
  <c r="H15" i="3"/>
  <c r="I15" i="3" s="1"/>
  <c r="J15" i="3" s="1"/>
  <c r="G8" i="3"/>
  <c r="H8" i="3"/>
  <c r="I8" i="3" s="1"/>
  <c r="J8" i="3" s="1"/>
  <c r="G10" i="3"/>
  <c r="H10" i="3"/>
  <c r="I10" i="3" s="1"/>
  <c r="J10" i="3" s="1"/>
</calcChain>
</file>

<file path=xl/sharedStrings.xml><?xml version="1.0" encoding="utf-8"?>
<sst xmlns="http://schemas.openxmlformats.org/spreadsheetml/2006/main" count="23" uniqueCount="23">
  <si>
    <t>Payscale for Academic grades - Central London</t>
  </si>
  <si>
    <t>with effect from 1 August 2025</t>
  </si>
  <si>
    <t>Spine Point</t>
  </si>
  <si>
    <t>Full-time annaul salary</t>
  </si>
  <si>
    <t>Full-time 
annual salary (2020)</t>
  </si>
  <si>
    <t>Full-time 
annual salary (2021)</t>
  </si>
  <si>
    <t>Full-time 
annual salary
2022</t>
  </si>
  <si>
    <t>Full-time 
annual salary 
(1 May - 31 July 2023)</t>
  </si>
  <si>
    <t>Full-time 
annual salary
August 2023</t>
  </si>
  <si>
    <t>Full-time 
annual salary
January 2024</t>
  </si>
  <si>
    <t>Full-time 
annual salary
August 2024</t>
  </si>
  <si>
    <t>Full-time 
annual salary
August 2025</t>
  </si>
  <si>
    <t>Grade</t>
  </si>
  <si>
    <t>Hourly rate</t>
  </si>
  <si>
    <t>Hourly Rate plus occupational
annual leave</t>
  </si>
  <si>
    <t>Professor</t>
  </si>
  <si>
    <r>
      <t>Fixed minimum</t>
    </r>
    <r>
      <rPr>
        <b/>
        <vertAlign val="superscript"/>
        <sz val="10"/>
        <color theme="0"/>
        <rFont val="Arial"/>
        <family val="2"/>
      </rPr>
      <t>1</t>
    </r>
  </si>
  <si>
    <t>Associate Professor</t>
  </si>
  <si>
    <r>
      <t>Fixed minimum</t>
    </r>
    <r>
      <rPr>
        <b/>
        <vertAlign val="superscript"/>
        <sz val="10"/>
        <rFont val="Arial"/>
        <family val="2"/>
      </rPr>
      <t>1</t>
    </r>
  </si>
  <si>
    <r>
      <t>Assistant Professor</t>
    </r>
    <r>
      <rPr>
        <b/>
        <vertAlign val="superscript"/>
        <sz val="10"/>
        <color theme="0"/>
        <rFont val="Arial"/>
        <family val="2"/>
      </rPr>
      <t>2</t>
    </r>
  </si>
  <si>
    <t>Notes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</si>
  <si>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Professors and Associate Professors are appointed on fixed salaries. No automatic increments; any future salary increases or one-off payments are performance-related and are determined in line with University procedures.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</si>
  <si>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Employees can progress to fixed salaries above the value of the spine point scale for this grade. Fixed salaries have no automatic increments; any future salary increases or one-off payments are performance-related and are determined in line with University procedures.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</si>
</sst>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"/>
    <numFmt numFmtId="165" formatCode="0.0%"/>
    <numFmt numFmtId="166" formatCode="&quot;£&quot;#,##0.00"/>
  </numFmts>
  <fonts count="1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D801"/>
        <bgColor indexed="64"/>
      </patternFill>
    </fill>
    <fill>
      <patternFill patternType="solid">
        <fgColor rgb="FFDD250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5" fontId="2" fillId="0" borderId="0" xfId="0" applyNumberFormat="1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readingOrder="2"/>
    </xf>
    <xf numFmtId="15" fontId="2" fillId="0" borderId="0" xfId="0" applyNumberFormat="1" applyFont="1" applyAlignment="1">
      <alignment horizontal="center" wrapText="1"/>
    </xf>
    <xf numFmtId="0" fontId="0" fillId="0" borderId="0" xfId="0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 wrapText="1"/>
    </xf>
    <xf numFmtId="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0" fontId="2" fillId="4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9" fontId="9" fillId="2" borderId="1" xfId="0" applyNumberFormat="1" applyFont="1" applyFill="1" applyBorder="1" applyAlignment="1">
      <alignment horizontal="center" wrapText="1"/>
    </xf>
    <xf numFmtId="9" fontId="9" fillId="0" borderId="1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89DD0D"/>
      <color rgb="FF03B951"/>
      <color rgb="FFFF01CF"/>
      <color rgb="FFE60073"/>
      <color rgb="FFB00058"/>
      <color rgb="FFCB73D7"/>
      <color rgb="FF420021"/>
      <color rgb="FF216361"/>
      <color rgb="FF09515B"/>
      <color rgb="FF0051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0</xdr:row>
      <xdr:rowOff>120650</xdr:rowOff>
    </xdr:from>
    <xdr:to>
      <xdr:col>11</xdr:col>
      <xdr:colOff>278787</xdr:colOff>
      <xdr:row>0</xdr:row>
      <xdr:rowOff>546100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E95982-C3F7-074C-1FB3-C5F5FDB84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20650"/>
          <a:ext cx="3879237" cy="42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mperialColours">
      <a:dk1>
        <a:srgbClr val="003E74"/>
      </a:dk1>
      <a:lt1>
        <a:srgbClr val="FFFFFF"/>
      </a:lt1>
      <a:dk2>
        <a:srgbClr val="002147"/>
      </a:dk2>
      <a:lt2>
        <a:srgbClr val="EBEEEE"/>
      </a:lt2>
      <a:accent1>
        <a:srgbClr val="DD2501"/>
      </a:accent1>
      <a:accent2>
        <a:srgbClr val="960078"/>
      </a:accent2>
      <a:accent3>
        <a:srgbClr val="FFD801"/>
      </a:accent3>
      <a:accent4>
        <a:srgbClr val="9D9D9D"/>
      </a:accent4>
      <a:accent5>
        <a:srgbClr val="D24000"/>
      </a:accent5>
      <a:accent6>
        <a:srgbClr val="0085CA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7"/>
  <sheetViews>
    <sheetView tabSelected="1" showWhiteSpace="0" topLeftCell="A4" zoomScaleNormal="100" workbookViewId="0">
      <selection activeCell="N19" sqref="N19"/>
    </sheetView>
  </sheetViews>
  <sheetFormatPr defaultColWidth="9.140625" defaultRowHeight="0" customHeight="1" zeroHeight="1"/>
  <cols>
    <col min="1" max="1" width="2.85546875" customWidth="1"/>
    <col min="2" max="2" width="18.42578125" customWidth="1"/>
    <col min="3" max="3" width="13.5703125" hidden="1" customWidth="1"/>
    <col min="4" max="5" width="13.5703125" style="3" hidden="1" customWidth="1"/>
    <col min="6" max="9" width="18" style="3" hidden="1" customWidth="1"/>
    <col min="10" max="11" width="18" style="3" customWidth="1"/>
    <col min="12" max="12" width="19.140625" style="3" customWidth="1"/>
    <col min="13" max="13" width="15.42578125" customWidth="1"/>
    <col min="14" max="14" width="18.5703125" customWidth="1"/>
    <col min="15" max="24" width="9.140625" customWidth="1"/>
  </cols>
  <sheetData>
    <row r="1" spans="2:15" ht="88.5" customHeight="1"/>
    <row r="2" spans="2:15" ht="46.5" customHeight="1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5" ht="9" customHeight="1">
      <c r="D3" s="33"/>
      <c r="E3" s="33"/>
      <c r="F3" s="33"/>
      <c r="G3" s="33"/>
      <c r="H3" s="33"/>
      <c r="I3" s="33"/>
      <c r="J3" s="33"/>
      <c r="K3" s="33"/>
      <c r="L3" s="33"/>
    </row>
    <row r="4" spans="2:15" ht="15" customHeight="1">
      <c r="B4" s="34" t="s">
        <v>1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5" s="2" customFormat="1" ht="22.35" customHeight="1">
      <c r="D5" s="6"/>
      <c r="E5" s="6"/>
      <c r="F5" s="6"/>
      <c r="G5" s="6"/>
      <c r="H5" s="6"/>
      <c r="I5" s="6"/>
      <c r="J5" s="6"/>
      <c r="K5" s="6"/>
      <c r="L5" s="1"/>
    </row>
    <row r="6" spans="2:15" s="2" customFormat="1" ht="74.099999999999994" customHeight="1">
      <c r="B6" s="8" t="s">
        <v>2</v>
      </c>
      <c r="C6" s="20" t="s">
        <v>3</v>
      </c>
      <c r="D6" s="26" t="s">
        <v>4</v>
      </c>
      <c r="E6" s="26" t="s">
        <v>5</v>
      </c>
      <c r="F6" s="26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30" t="s">
        <v>12</v>
      </c>
      <c r="M6" s="9" t="s">
        <v>13</v>
      </c>
      <c r="N6" s="9" t="s">
        <v>14</v>
      </c>
    </row>
    <row r="7" spans="2:15" s="2" customFormat="1" ht="12.75" customHeight="1">
      <c r="B7" s="10"/>
      <c r="C7" s="22"/>
      <c r="D7" s="27"/>
      <c r="E7" s="27"/>
      <c r="F7" s="27"/>
      <c r="G7" s="11"/>
      <c r="H7" s="11"/>
      <c r="I7" s="11"/>
      <c r="J7" s="11"/>
      <c r="K7" s="11"/>
      <c r="L7" s="12"/>
      <c r="M7" s="11"/>
      <c r="N7" s="11"/>
    </row>
    <row r="8" spans="2:15" s="2" customFormat="1" ht="12.75" customHeight="1">
      <c r="B8" s="14" t="s">
        <v>15</v>
      </c>
      <c r="C8" s="23">
        <v>79080</v>
      </c>
      <c r="D8" s="23">
        <f>ROUND(C8*(1+1.6%),0)</f>
        <v>80345</v>
      </c>
      <c r="E8" s="23">
        <f>ROUND(D8*(1+1.8%),0)</f>
        <v>81791</v>
      </c>
      <c r="F8" s="23">
        <f>ROUND(MIN(MAX(1.033*E8,E8+1500),E8+3300),0)+1</f>
        <v>84491</v>
      </c>
      <c r="G8" s="15">
        <f>F8+2500</f>
        <v>86991</v>
      </c>
      <c r="H8" s="15">
        <f>ROUND(MIN(MAX(1.055*F8,F8+2500),F8+5000),0)+1</f>
        <v>89139</v>
      </c>
      <c r="I8" s="15">
        <f>H8+1000</f>
        <v>90139</v>
      </c>
      <c r="J8" s="15">
        <f>I8*(1+3.14%)</f>
        <v>92969.364600000015</v>
      </c>
      <c r="K8" s="15">
        <f>J8*(1+2%)</f>
        <v>94828.751892000015</v>
      </c>
      <c r="L8" s="16" t="s">
        <v>16</v>
      </c>
      <c r="M8" s="29">
        <f>ROUND(($K8/(261*7)),2)</f>
        <v>51.9</v>
      </c>
      <c r="N8" s="29">
        <f>+ROUND($K8/(222*7),2)</f>
        <v>61.02</v>
      </c>
    </row>
    <row r="9" spans="2:15" s="2" customFormat="1" ht="12.75" customHeight="1">
      <c r="B9" s="14"/>
      <c r="C9" s="24"/>
      <c r="D9" s="23"/>
      <c r="E9" s="23"/>
      <c r="F9" s="23"/>
      <c r="G9" s="15"/>
      <c r="H9" s="15"/>
      <c r="I9" s="15"/>
      <c r="J9" s="15"/>
      <c r="K9" s="15"/>
      <c r="L9" s="13"/>
      <c r="M9" s="29"/>
      <c r="N9" s="29"/>
    </row>
    <row r="10" spans="2:15" ht="13.5" customHeight="1">
      <c r="B10" s="31" t="s">
        <v>17</v>
      </c>
      <c r="C10" s="23">
        <v>69080</v>
      </c>
      <c r="D10" s="23">
        <f t="shared" ref="D10:D15" si="0">ROUND(C10*(1+1.6%),0)</f>
        <v>70185</v>
      </c>
      <c r="E10" s="23">
        <f>ROUND(D10*(1+1.8%),0)</f>
        <v>71448</v>
      </c>
      <c r="F10" s="23">
        <f t="shared" ref="F10:F12" si="1">ROUND(MIN(MAX(1.033*E10,E10+1500),E10+3300),0)</f>
        <v>73806</v>
      </c>
      <c r="G10" s="15">
        <f>F10+2500</f>
        <v>76306</v>
      </c>
      <c r="H10" s="15">
        <f>ROUND(MIN(MAX(1.055*F10,F10+2500),F10+5000),0)+1</f>
        <v>77866</v>
      </c>
      <c r="I10" s="15">
        <f t="shared" ref="I10:I15" si="2">H10+1000</f>
        <v>78866</v>
      </c>
      <c r="J10" s="15">
        <f>I10*(1+3.14%)</f>
        <v>81342.392400000012</v>
      </c>
      <c r="K10" s="15">
        <f>J10*(1+2%)</f>
        <v>82969.240248000016</v>
      </c>
      <c r="L10" s="18" t="s">
        <v>18</v>
      </c>
      <c r="M10" s="29">
        <f>ROUND(($K10/(261*7)),2)</f>
        <v>45.41</v>
      </c>
      <c r="N10" s="29">
        <f>+ROUND($K10/(222*7),2)</f>
        <v>53.39</v>
      </c>
      <c r="O10" s="2"/>
    </row>
    <row r="11" spans="2:15" ht="12.75" customHeight="1" thickBot="1">
      <c r="B11" s="17"/>
      <c r="C11" s="25"/>
      <c r="D11" s="23"/>
      <c r="E11" s="23"/>
      <c r="F11" s="23"/>
      <c r="G11" s="15"/>
      <c r="H11" s="15"/>
      <c r="I11" s="15"/>
      <c r="J11" s="15"/>
      <c r="K11" s="15"/>
      <c r="L11" s="19"/>
      <c r="M11" s="29"/>
      <c r="N11" s="29"/>
      <c r="O11" s="2"/>
    </row>
    <row r="12" spans="2:15" ht="12.75" customHeight="1">
      <c r="B12" s="14">
        <v>29</v>
      </c>
      <c r="C12" s="23">
        <v>66700</v>
      </c>
      <c r="D12" s="23">
        <f t="shared" si="0"/>
        <v>67767</v>
      </c>
      <c r="E12" s="23">
        <f>ROUND(D12*(1+1.8%),0)</f>
        <v>68987</v>
      </c>
      <c r="F12" s="23">
        <f t="shared" si="1"/>
        <v>71264</v>
      </c>
      <c r="G12" s="28">
        <f>F12+2500</f>
        <v>73764</v>
      </c>
      <c r="H12" s="15">
        <f>ROUND(MIN(MAX(1.055*F12,F12+2500),F12+5000),0)</f>
        <v>75184</v>
      </c>
      <c r="I12" s="15">
        <f t="shared" si="2"/>
        <v>76184</v>
      </c>
      <c r="J12" s="28">
        <f>I12*(1+3.14%)</f>
        <v>78576.17760000001</v>
      </c>
      <c r="K12" s="28">
        <f>J12*(1+2%)</f>
        <v>80147.701152000009</v>
      </c>
      <c r="L12" s="36" t="s">
        <v>19</v>
      </c>
      <c r="M12" s="29">
        <f>ROUND(($K12/(261*7)),2)</f>
        <v>43.87</v>
      </c>
      <c r="N12" s="29">
        <f>+ROUND($K12/(222*7),2)</f>
        <v>51.58</v>
      </c>
      <c r="O12" s="2"/>
    </row>
    <row r="13" spans="2:15" ht="12.75" customHeight="1">
      <c r="B13" s="14">
        <v>28</v>
      </c>
      <c r="C13" s="23">
        <v>63938</v>
      </c>
      <c r="D13" s="23">
        <f t="shared" si="0"/>
        <v>64961</v>
      </c>
      <c r="E13" s="23">
        <f>ROUND(D13*(1+1.8%),0)</f>
        <v>66130</v>
      </c>
      <c r="F13" s="23">
        <f>ROUND(MIN(MAX(1.033*E13,E13+1500),E13+3300),0)+1</f>
        <v>68313</v>
      </c>
      <c r="G13" s="28">
        <f t="shared" ref="G13:G15" si="3">F13+2500</f>
        <v>70813</v>
      </c>
      <c r="H13" s="15">
        <f>ROUND(MIN(MAX(1.055*F13,F13+2500),F13+5000),0)+1</f>
        <v>72071</v>
      </c>
      <c r="I13" s="15">
        <f t="shared" si="2"/>
        <v>73071</v>
      </c>
      <c r="J13" s="28">
        <f>I13*(1+3.14%)</f>
        <v>75365.429400000008</v>
      </c>
      <c r="K13" s="28">
        <f t="shared" ref="K13:K15" si="4">J13*(1+2%)</f>
        <v>76872.737988000008</v>
      </c>
      <c r="L13" s="37"/>
      <c r="M13" s="29">
        <f t="shared" ref="M13:M15" si="5">ROUND(($K13/(261*7)),2)</f>
        <v>42.08</v>
      </c>
      <c r="N13" s="29">
        <f t="shared" ref="N13:N15" si="6">+ROUND($K13/(222*7),2)</f>
        <v>49.47</v>
      </c>
      <c r="O13" s="2"/>
    </row>
    <row r="14" spans="2:15" ht="12.75" customHeight="1">
      <c r="B14" s="14">
        <v>27</v>
      </c>
      <c r="C14" s="23">
        <v>61290</v>
      </c>
      <c r="D14" s="23">
        <f t="shared" si="0"/>
        <v>62271</v>
      </c>
      <c r="E14" s="23">
        <f>ROUND(D14*(1+1.8%),0)</f>
        <v>63392</v>
      </c>
      <c r="F14" s="23">
        <f>ROUND(MIN(MAX(1.033*E14,E14+1500),E14+3300),0)</f>
        <v>65484</v>
      </c>
      <c r="G14" s="28">
        <f t="shared" si="3"/>
        <v>67984</v>
      </c>
      <c r="H14" s="15">
        <f>ROUND(MIN(MAX(1.055*F14,F14+2500),F14+5000),0)</f>
        <v>69086</v>
      </c>
      <c r="I14" s="15">
        <f t="shared" si="2"/>
        <v>70086</v>
      </c>
      <c r="J14" s="28">
        <f>I14*(1+3.14%)</f>
        <v>72286.700400000002</v>
      </c>
      <c r="K14" s="28">
        <f t="shared" si="4"/>
        <v>73732.434408000001</v>
      </c>
      <c r="L14" s="37"/>
      <c r="M14" s="29">
        <f t="shared" si="5"/>
        <v>40.36</v>
      </c>
      <c r="N14" s="29">
        <f t="shared" si="6"/>
        <v>47.45</v>
      </c>
      <c r="O14" s="2"/>
    </row>
    <row r="15" spans="2:15" ht="12.75" customHeight="1">
      <c r="B15" s="14">
        <v>26</v>
      </c>
      <c r="C15" s="23">
        <v>58748</v>
      </c>
      <c r="D15" s="23">
        <f t="shared" si="0"/>
        <v>59688</v>
      </c>
      <c r="E15" s="23">
        <f>ROUND(D15*(1+1.8%),0)</f>
        <v>60762</v>
      </c>
      <c r="F15" s="23">
        <f>ROUND(MIN(MAX(1.033*E15,E15+1500),E15+3300),0)+1</f>
        <v>62768</v>
      </c>
      <c r="G15" s="28">
        <f t="shared" si="3"/>
        <v>65268</v>
      </c>
      <c r="H15" s="15">
        <f>ROUND(MIN(MAX(1.055*F15,F15+2500),F15+5000),0)+1</f>
        <v>66221</v>
      </c>
      <c r="I15" s="15">
        <f t="shared" si="2"/>
        <v>67221</v>
      </c>
      <c r="J15" s="28">
        <f>I15*(1+3.14%)</f>
        <v>69331.739400000006</v>
      </c>
      <c r="K15" s="28">
        <f t="shared" si="4"/>
        <v>70718.374188000002</v>
      </c>
      <c r="L15" s="37"/>
      <c r="M15" s="29">
        <f t="shared" si="5"/>
        <v>38.71</v>
      </c>
      <c r="N15" s="29">
        <f t="shared" si="6"/>
        <v>45.51</v>
      </c>
      <c r="O15" s="2"/>
    </row>
    <row r="16" spans="2:15" ht="12.75" customHeight="1">
      <c r="B16" s="21"/>
      <c r="D16"/>
      <c r="E16"/>
      <c r="F16"/>
      <c r="G16"/>
      <c r="H16"/>
      <c r="I16"/>
      <c r="J16"/>
      <c r="K16"/>
      <c r="L16"/>
    </row>
    <row r="17" spans="2:14" ht="12.75" customHeight="1">
      <c r="D17"/>
      <c r="E17"/>
      <c r="F17"/>
      <c r="G17"/>
      <c r="H17"/>
      <c r="I17"/>
      <c r="J17"/>
      <c r="K17"/>
      <c r="L17"/>
    </row>
    <row r="18" spans="2:14" ht="12.75" customHeight="1">
      <c r="B18" s="2" t="s">
        <v>20</v>
      </c>
      <c r="C18" s="2"/>
    </row>
    <row r="19" spans="2:14" ht="17.25" customHeight="1">
      <c r="B19" s="32" t="s">
        <v>21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7"/>
      <c r="N19" s="7"/>
    </row>
    <row r="20" spans="2:14" ht="25.5" customHeight="1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7"/>
      <c r="N20" s="7"/>
    </row>
    <row r="21" spans="2:14" ht="21.95" customHeight="1">
      <c r="B21" s="32" t="s">
        <v>22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7"/>
      <c r="N21" s="7"/>
    </row>
    <row r="22" spans="2:14" ht="34.35" customHeight="1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7"/>
      <c r="N22" s="7"/>
    </row>
    <row r="23" spans="2:14" ht="12.75" customHeight="1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2:14" ht="12.75" customHeight="1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4" ht="12.75" customHeight="1">
      <c r="L25" s="5"/>
    </row>
    <row r="26" spans="2:14" ht="12.75" customHeight="1">
      <c r="L26" s="5"/>
    </row>
    <row r="27" spans="2:14" ht="12.75" customHeight="1">
      <c r="L27" s="5"/>
    </row>
    <row r="28" spans="2:14" ht="12.75" customHeight="1">
      <c r="L28" s="5"/>
    </row>
    <row r="29" spans="2:14" ht="12.75" customHeight="1">
      <c r="L29" s="5"/>
    </row>
    <row r="30" spans="2:14" ht="12.75" customHeight="1">
      <c r="L30" s="5"/>
    </row>
    <row r="31" spans="2:14" ht="12.75" customHeight="1">
      <c r="D31"/>
      <c r="E31"/>
      <c r="F31"/>
      <c r="G31"/>
      <c r="H31"/>
      <c r="I31"/>
      <c r="J31"/>
      <c r="K31"/>
      <c r="L31"/>
    </row>
    <row r="32" spans="2:14" ht="12.75" customHeight="1">
      <c r="D32" s="4"/>
      <c r="E32" s="4"/>
      <c r="F32" s="4"/>
      <c r="G32" s="4"/>
      <c r="H32" s="4"/>
      <c r="I32" s="4"/>
      <c r="J32" s="4"/>
      <c r="K32" s="4"/>
      <c r="L32" s="4"/>
    </row>
    <row r="33" spans="4:12" ht="12.75" customHeight="1">
      <c r="D33"/>
      <c r="E33"/>
      <c r="F33"/>
      <c r="G33"/>
      <c r="H33"/>
      <c r="I33"/>
      <c r="J33"/>
      <c r="K33"/>
      <c r="L33"/>
    </row>
    <row r="34" spans="4:12" ht="12.75" customHeight="1">
      <c r="D34"/>
      <c r="E34"/>
      <c r="F34"/>
      <c r="G34"/>
      <c r="H34"/>
      <c r="I34"/>
      <c r="J34"/>
      <c r="K34"/>
      <c r="L34"/>
    </row>
    <row r="35" spans="4:12" ht="12.75" customHeight="1"/>
    <row r="36" spans="4:12" ht="12.75" hidden="1" customHeight="1"/>
    <row r="37" spans="4:12" ht="12.75" customHeight="1"/>
  </sheetData>
  <mergeCells count="7">
    <mergeCell ref="B23:L24"/>
    <mergeCell ref="B19:L20"/>
    <mergeCell ref="B21:L22"/>
    <mergeCell ref="B2:L2"/>
    <mergeCell ref="D3:L3"/>
    <mergeCell ref="B4:L4"/>
    <mergeCell ref="L12:L15"/>
  </mergeCells>
  <printOptions horizontalCentered="1"/>
  <pageMargins left="0" right="0" top="0" bottom="0" header="0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Imperial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eecase</dc:creator>
  <cp:keywords/>
  <dc:description/>
  <cp:lastModifiedBy>Southward, Carey</cp:lastModifiedBy>
  <cp:revision/>
  <dcterms:created xsi:type="dcterms:W3CDTF">2004-07-23T11:52:31Z</dcterms:created>
  <dcterms:modified xsi:type="dcterms:W3CDTF">2025-07-10T13:42:18Z</dcterms:modified>
  <cp:category/>
  <cp:contentStatus/>
</cp:coreProperties>
</file>